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ngineering Policy Guide\Figures\905.3\"/>
    </mc:Choice>
  </mc:AlternateContent>
  <xr:revisionPtr revIDLastSave="0" documentId="8_{68819A7C-93D0-43FD-88BD-5AC2C6DD1077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Reports" sheetId="1" r:id="rId1"/>
    <sheet name="Factors" sheetId="2" r:id="rId2"/>
    <sheet name="Distribution" sheetId="4" r:id="rId3"/>
    <sheet name="Summary" sheetId="3" r:id="rId4"/>
  </sheets>
  <definedNames>
    <definedName name="_xlnm.Print_Area" localSheetId="3">Summary!$B$2:$E$82</definedName>
    <definedName name="_xlnm.Print_Titles" localSheetId="3">Summary!$2:$2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3" l="1"/>
  <c r="Q11" i="3" s="1"/>
  <c r="M11" i="3"/>
  <c r="P11" i="3" s="1"/>
  <c r="N10" i="3"/>
  <c r="Q10" i="3" s="1"/>
  <c r="M10" i="3"/>
  <c r="P10" i="3" s="1"/>
  <c r="R10" i="3" l="1"/>
  <c r="R11" i="3"/>
  <c r="N8" i="3"/>
  <c r="Q8" i="3" s="1"/>
  <c r="M8" i="3"/>
  <c r="P8" i="3"/>
  <c r="R8" i="3" l="1"/>
  <c r="F92" i="4"/>
  <c r="E92" i="4"/>
  <c r="D92" i="4"/>
  <c r="C92" i="4"/>
  <c r="L81" i="4"/>
  <c r="K81" i="4"/>
  <c r="J81" i="4"/>
  <c r="I81" i="4"/>
  <c r="F81" i="4"/>
  <c r="E81" i="4"/>
  <c r="D81" i="4"/>
  <c r="C81" i="4"/>
  <c r="L70" i="4"/>
  <c r="K70" i="4"/>
  <c r="J70" i="4"/>
  <c r="I70" i="4"/>
  <c r="D70" i="4"/>
  <c r="F70" i="4"/>
  <c r="E70" i="4"/>
  <c r="C70" i="4"/>
  <c r="L59" i="4"/>
  <c r="K59" i="4"/>
  <c r="J59" i="4"/>
  <c r="I59" i="4"/>
  <c r="F59" i="4"/>
  <c r="E59" i="4"/>
  <c r="D59" i="4"/>
  <c r="C59" i="4"/>
  <c r="L48" i="4"/>
  <c r="K48" i="4"/>
  <c r="J48" i="4"/>
  <c r="I48" i="4"/>
  <c r="F48" i="4"/>
  <c r="E48" i="4"/>
  <c r="D48" i="4"/>
  <c r="C48" i="4"/>
  <c r="L37" i="4"/>
  <c r="K37" i="4"/>
  <c r="J37" i="4"/>
  <c r="I37" i="4"/>
  <c r="F37" i="4"/>
  <c r="E37" i="4"/>
  <c r="D37" i="4"/>
  <c r="C37" i="4"/>
  <c r="L26" i="4"/>
  <c r="K26" i="4"/>
  <c r="J26" i="4"/>
  <c r="I26" i="4"/>
  <c r="F26" i="4"/>
  <c r="E26" i="4"/>
  <c r="D26" i="4"/>
  <c r="C26" i="4"/>
  <c r="F15" i="4"/>
  <c r="E15" i="4"/>
  <c r="D15" i="4"/>
  <c r="C15" i="4"/>
  <c r="L15" i="4"/>
  <c r="K15" i="4"/>
  <c r="J15" i="4"/>
  <c r="I15" i="4"/>
  <c r="I38" i="2" l="1"/>
  <c r="H38" i="2"/>
  <c r="I37" i="2"/>
  <c r="H37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</calcChain>
</file>

<file path=xl/sharedStrings.xml><?xml version="1.0" encoding="utf-8"?>
<sst xmlns="http://schemas.openxmlformats.org/spreadsheetml/2006/main" count="698" uniqueCount="199">
  <si>
    <t>cmr 16-010</t>
  </si>
  <si>
    <t>cmr 16-009</t>
  </si>
  <si>
    <t>cmr 14-007a</t>
  </si>
  <si>
    <t>cmr 14-007</t>
  </si>
  <si>
    <t>cmr 18-001</t>
  </si>
  <si>
    <t>Idea:</t>
  </si>
  <si>
    <t>Clean and organize HSM library.</t>
  </si>
  <si>
    <t>Done.</t>
  </si>
  <si>
    <t>Inventory / summarize results of 5 studies / updates on MoDOT Calibration factors.</t>
  </si>
  <si>
    <t>Prepare a summary tabulation for general use by MO in / out of MoDOT.</t>
  </si>
  <si>
    <t>Research on calibrations.</t>
  </si>
  <si>
    <t>Spreadsheets to calibrate.</t>
  </si>
  <si>
    <t>And other files related to HSM.</t>
  </si>
  <si>
    <t>Update (most recent) spreadsheets with the most recent calibration factors.</t>
  </si>
  <si>
    <t xml:space="preserve">http://sp/sites/ts/safety/Shared Documents/HighwaySafetyManual </t>
  </si>
  <si>
    <t xml:space="preserve">http://sp/sites/ts/safety/Shared%20Documents/HighwaySafetyManual/MoDOTCalibration/y13m12_ReportCalibrateHSM.pdf </t>
  </si>
  <si>
    <t>Table ES.1 Summary of HSM calibration results for Missouri</t>
  </si>
  <si>
    <t>Rural Two-Lane Undivided Highway Segments</t>
  </si>
  <si>
    <t>Rural Multilane Divided Highway Segments</t>
  </si>
  <si>
    <t>Site Type</t>
  </si>
  <si>
    <t>Number of Sites</t>
  </si>
  <si>
    <t>Number of Observed Crashes (3 Years)</t>
  </si>
  <si>
    <t>Calibration Factor</t>
  </si>
  <si>
    <t xml:space="preserve">http://sp/sites/ts/safety/Shared%20Documents/HighwaySafetyManual/MoDOTCalibration/y14m08_UpdateCalebrateHSM.pdf </t>
  </si>
  <si>
    <t xml:space="preserve">http://sp/sites/ts/safety/Shared%20Documents/HighwaySafetyManual/MoDOTCalibration/y16m03_ReportCalebrateHSM.pdf </t>
  </si>
  <si>
    <t xml:space="preserve">http://sp/sites/ts/safety/Shared%20Documents/HighwaySafetyManual/MoDOTCalibration/y16m06_ReportCalebrateHSM.pdf </t>
  </si>
  <si>
    <t xml:space="preserve">http://sp/sites/ts/safety/Shared%20Documents/HighwaySafetyManual/MoDOTCalibration/y18m02_ReportCalebrateHSM.pdf </t>
  </si>
  <si>
    <t>Table ES1 Freeway Interchange Calibration Values</t>
  </si>
  <si>
    <t xml:space="preserve">Freeway Interchange Facility </t>
  </si>
  <si>
    <t>Calibration Value</t>
  </si>
  <si>
    <t>PDO</t>
  </si>
  <si>
    <t>Ramp Terminals</t>
  </si>
  <si>
    <t xml:space="preserve">Rural Stop-Controlled D4 Diamond Interchange Terminal </t>
  </si>
  <si>
    <t xml:space="preserve">Urban Stop-Controlled D4 Diamond Interchange Terminal </t>
  </si>
  <si>
    <t xml:space="preserve">Signalized D4 Diamond Interchange with Two Lane Crossroads Terminal </t>
  </si>
  <si>
    <t xml:space="preserve">Signalized D4 Diamond Interchange with Four Lane Crossroads Terminal </t>
  </si>
  <si>
    <t xml:space="preserve">Signalized D4 Diamond Interchange with Six Lane Crossroads Terminal </t>
  </si>
  <si>
    <t xml:space="preserve">Rural Stop-Controlled A2 Partial Cloverleaf Interchange Terminal </t>
  </si>
  <si>
    <t xml:space="preserve">Urban Stop-Controlled A2 Partial Cloverleaf Interchange Terminal </t>
  </si>
  <si>
    <t xml:space="preserve">Signalized Partial A2 Cloverleaf Interchange Terminal </t>
  </si>
  <si>
    <t>Speed-Chang Lanes</t>
  </si>
  <si>
    <t xml:space="preserve">Rural Entrance Speed-Change Lane </t>
  </si>
  <si>
    <t xml:space="preserve">Rural Exit Speed-Change Lane </t>
  </si>
  <si>
    <t xml:space="preserve">Urban Four-Lane Entrance Speed-Change Lane </t>
  </si>
  <si>
    <t xml:space="preserve">Urban Four-Lane Exit Speed-Change Lane </t>
  </si>
  <si>
    <t xml:space="preserve">Urban Six-Lane Entrance Speed-Change Lane </t>
  </si>
  <si>
    <t xml:space="preserve">Urban Six-Lane Exit Speed-Change Lane </t>
  </si>
  <si>
    <t>Ramps</t>
  </si>
  <si>
    <t xml:space="preserve">Rural Entrance Ramp for Single Vehicle Crashes* </t>
  </si>
  <si>
    <t xml:space="preserve">Rural Entrance Ramp for Multiple Vehicle Crashes* </t>
  </si>
  <si>
    <t xml:space="preserve">Rural Exit Ramp for Single Vehicle Crashes </t>
  </si>
  <si>
    <t xml:space="preserve">Rural Exit Ramp for Multiple Vehicle Crashes* </t>
  </si>
  <si>
    <t xml:space="preserve">Urban Entrance Ramp for Single Vehicle Crashes </t>
  </si>
  <si>
    <t xml:space="preserve">Urban Entrance Ramp for Multiple Vehicle Crashes </t>
  </si>
  <si>
    <t xml:space="preserve">Urban Exit Ramp for Single Vehicle Crashes </t>
  </si>
  <si>
    <t xml:space="preserve">Urban Exit Ramp for Multiple Vehicle Crashes </t>
  </si>
  <si>
    <t>TABLE 1 Summary of calibration factors results</t>
  </si>
  <si>
    <t>*A value of 1.000 (i.e., national data) was used because Missouri data contained too few ramp crashes.</t>
  </si>
  <si>
    <t>Facility Type</t>
  </si>
  <si>
    <t>Revised</t>
  </si>
  <si>
    <t>69% of crash locations related to interchanges are incorrect.  Report included procedure to correct crash locations.</t>
  </si>
  <si>
    <t>Correction to previous results for multi-lane intersections.</t>
  </si>
  <si>
    <t>Calibration factor for many roadway types and locations, including freeway segments, but not freeway locations such as ramps and terminals.</t>
  </si>
  <si>
    <t>Additional calibration factors, for freeway locations of terminals, ramps, and speed change lanes.</t>
  </si>
  <si>
    <t>Found 69% error rate in crash locations associated with interchanges, and procedure to correct crash locations.</t>
  </si>
  <si>
    <t>Site type</t>
  </si>
  <si>
    <t>Observed Crashes</t>
  </si>
  <si>
    <t>Previous Factor</t>
  </si>
  <si>
    <t>Current Factor</t>
  </si>
  <si>
    <t>Urban Two-Lane Undivided Arterial Segments</t>
  </si>
  <si>
    <t>Urban Four-Lane Divided Arterial Segments</t>
  </si>
  <si>
    <t>Urban Five-Lane Undivided Arterial Segments</t>
  </si>
  <si>
    <t>Urban Three-Leg Signalized Intersections</t>
  </si>
  <si>
    <t>Urban Four-Leg Signalized Intersections</t>
  </si>
  <si>
    <t>Urban Three-Leg Stop-Controlled Intersections</t>
  </si>
  <si>
    <t>Urban Four-Leg Stop-Controlled Intersections</t>
  </si>
  <si>
    <t>Rural Two-Lane Three-Leg Stop-Controlled Intersections</t>
  </si>
  <si>
    <t>Rural Two-Lane Four-Leg Stop-Controlled Intersections</t>
  </si>
  <si>
    <t>Rural Multilane Three-Leg Stop-Controlled Intersections</t>
  </si>
  <si>
    <t>Rural Multilane Four-Leg Stop-Controlled Intersections</t>
  </si>
  <si>
    <t xml:space="preserve">Table ES1. Summary of HSM recalibration results for Missouri </t>
  </si>
  <si>
    <t>by cmr 18-001</t>
  </si>
  <si>
    <t>replaced by cmr 14-007a</t>
  </si>
  <si>
    <t>Combined and condensed results of previous Missouri calibration factor studies:</t>
  </si>
  <si>
    <t>Inventory of Calibration studies for Missouri:</t>
  </si>
  <si>
    <t>To Do List:</t>
  </si>
  <si>
    <t xml:space="preserve">F/I </t>
  </si>
  <si>
    <t>Freeways:</t>
  </si>
  <si>
    <t>Segments</t>
  </si>
  <si>
    <t>Rural Two-Lane:</t>
  </si>
  <si>
    <t>Intersections</t>
  </si>
  <si>
    <t>Rural Multilane:</t>
  </si>
  <si>
    <t>Ubanized Arterial:</t>
  </si>
  <si>
    <t>Missouri Calibration Factors for HSM Worksheets:</t>
  </si>
  <si>
    <t>Rural Four-Lane Freeway Segments for Single Vehicle Crashes</t>
  </si>
  <si>
    <t>Urban Four-Lane Freeway Segments for Single Vehicle Crashes</t>
  </si>
  <si>
    <t>Urban Six-Lane Freeway Segments for Single Vehicle Crashes</t>
  </si>
  <si>
    <t>Rural Four-Lane Freeway Segments for Multiple Vehicle Crashes</t>
  </si>
  <si>
    <t>Urban Four-Lane Freeway Segments for Multiple Vehicle Crashes</t>
  </si>
  <si>
    <t>Urban Six-Lane Freeway Segments for Multiple Vehicle Crashes</t>
  </si>
  <si>
    <t>Rural Four-Lane Freeway Segments (PDO Single Veh)</t>
  </si>
  <si>
    <t>Rural Four-Lane Freeway Segments (PDO Multi Veh)</t>
  </si>
  <si>
    <t>Rural Four-Lane Freeway Segments (FI Multi Veh)</t>
  </si>
  <si>
    <t>Urban Four-Lane Freeway Segments (PDO Multi Veh)</t>
  </si>
  <si>
    <t>Urban Four-Lane Freeway Segments (FI Multi Veh)</t>
  </si>
  <si>
    <t>Urban Six-Lane Freeway Segments (PDO Multi Veh)</t>
  </si>
  <si>
    <t>Urban Six-Lane Freeway Segments (FI Multi Veh)</t>
  </si>
  <si>
    <t>Rural Four-Lane Freeway Segments (FI Single Veh)</t>
  </si>
  <si>
    <t>Urban Four-Lane Freeway Segments (PDO Single Veh)</t>
  </si>
  <si>
    <t>Urban Four-Lane Freeway Segments (FI Single Veh)</t>
  </si>
  <si>
    <t>Urban Six-Lane Freeway Segments (PDO Single Veh)</t>
  </si>
  <si>
    <t>Urban Six-Lane Freeway Segments(FI Single Veh)</t>
  </si>
  <si>
    <t>Severity</t>
  </si>
  <si>
    <t>R two-lane U</t>
  </si>
  <si>
    <t>All</t>
  </si>
  <si>
    <t>Samples</t>
  </si>
  <si>
    <t>Population Data</t>
  </si>
  <si>
    <t>Crashes</t>
  </si>
  <si>
    <t>SDF</t>
  </si>
  <si>
    <t>Fatal</t>
  </si>
  <si>
    <t>Disabling Injury</t>
  </si>
  <si>
    <t>Minor Injury</t>
  </si>
  <si>
    <t>Property Damage Only</t>
  </si>
  <si>
    <t>Total Crashes</t>
  </si>
  <si>
    <t>R ML D</t>
  </si>
  <si>
    <t>U two-lane U</t>
  </si>
  <si>
    <t>U 4 L D</t>
  </si>
  <si>
    <t>U 5L</t>
  </si>
  <si>
    <t>R FW</t>
  </si>
  <si>
    <t>U FW</t>
  </si>
  <si>
    <t>U 3SG</t>
  </si>
  <si>
    <t>U 4SG</t>
  </si>
  <si>
    <t>R 3ST</t>
  </si>
  <si>
    <t>R 4ST</t>
  </si>
  <si>
    <t>R ML 3ST</t>
  </si>
  <si>
    <t>Total</t>
  </si>
  <si>
    <t>R ML 4ST</t>
  </si>
  <si>
    <t>U 3ST</t>
  </si>
  <si>
    <t>U 4ST</t>
  </si>
  <si>
    <t>Sample</t>
  </si>
  <si>
    <t>Missouri factors for distribution of severities:</t>
  </si>
  <si>
    <t>Table 10.22 Rural two-lane four-leg unsignalized intersection severity distribution.</t>
  </si>
  <si>
    <t>Table 10.18 Urban four-leg signalized intersection severity distribution.</t>
  </si>
  <si>
    <t>Table 10.20 Rural two-lane three-leg unsignalized intersection severity distribution.</t>
  </si>
  <si>
    <t>Table 10.24 Rural multilane three-leg unsignalized intersection severity distribution.</t>
  </si>
  <si>
    <t>Table 10.14 Urban four-lane and six-lane freeway severity distribution.</t>
  </si>
  <si>
    <t>Table 10.6 Urban two-lane undivided severity distribution.</t>
  </si>
  <si>
    <t>Table 10.8 Urban four-lane divided severity distribution.</t>
  </si>
  <si>
    <t>Table 10.10 Urban five-lane undivided severity distribution.</t>
  </si>
  <si>
    <t>Table 10.12 Rural four-lane freeway severity distribution.</t>
  </si>
  <si>
    <t>Table 10.16 Urban three-leg signalized intersection severity distribution.</t>
  </si>
  <si>
    <t>Table 10.2 Rural two-lane undivided segment severity distribution.</t>
  </si>
  <si>
    <t>Table 10.4 Rural multilane divided segment severity distribution.</t>
  </si>
  <si>
    <t>Table 10.26 Rural multilane four-leg unsignalized intersection severity distribution.</t>
  </si>
  <si>
    <t>Table 10.28 Urban three-leg unsignalized intersection severity distribution.</t>
  </si>
  <si>
    <t>Table 10.30 Urban four-leg unsignalized intersection severity distribution.</t>
  </si>
  <si>
    <t>Rural two-lane undivided segment</t>
  </si>
  <si>
    <t>F</t>
  </si>
  <si>
    <t>DI</t>
  </si>
  <si>
    <t>MI</t>
  </si>
  <si>
    <t xml:space="preserve">Rural multilane divided segment </t>
  </si>
  <si>
    <t>Urban two-lane undivided</t>
  </si>
  <si>
    <t>Urban four-lane divided</t>
  </si>
  <si>
    <t>Urban five-lane undivided</t>
  </si>
  <si>
    <t>Rural four-lane freeway</t>
  </si>
  <si>
    <t xml:space="preserve">Urban four-lane and six-lane freeway </t>
  </si>
  <si>
    <t>Urban three-leg signalized intersection</t>
  </si>
  <si>
    <t>Urban four-leg signalized intersection</t>
  </si>
  <si>
    <t>Rural two-lane three-leg unsignalized intersection</t>
  </si>
  <si>
    <t>Rural two-lane four-leg unsignalized intersection</t>
  </si>
  <si>
    <t>Rural multilane three-leg unsignalized intersection</t>
  </si>
  <si>
    <t>Rural multilane four-leg unsignalized intersection</t>
  </si>
  <si>
    <t>Urban three-leg unsignalized intersection</t>
  </si>
  <si>
    <t>Urban four-leg unsignalized intersection</t>
  </si>
  <si>
    <t>Table 10.2  to Table 10.30</t>
  </si>
  <si>
    <t>Severity Distribution</t>
  </si>
  <si>
    <t>not evaluated / reported</t>
  </si>
  <si>
    <t>NI</t>
  </si>
  <si>
    <t>PI</t>
  </si>
  <si>
    <t>HSM Provided</t>
  </si>
  <si>
    <t>Distributed MoDOT MI</t>
  </si>
  <si>
    <t>not found yet</t>
  </si>
  <si>
    <t>Four-Leg Signal</t>
  </si>
  <si>
    <t>Undivided</t>
  </si>
  <si>
    <t>and MI = Non-Icapacitation + Possible Injury</t>
  </si>
  <si>
    <t xml:space="preserve">Presuming DI = Incapacitating injury, </t>
  </si>
  <si>
    <t>Integrated into non-macro spreadsheet.</t>
  </si>
  <si>
    <t>Not yet integrated into macro spreadsheet.</t>
  </si>
  <si>
    <t>Where to enter this severity distribution in non-macro?</t>
  </si>
  <si>
    <t>err chk</t>
  </si>
  <si>
    <t>Urban Four-Lane Undivided</t>
  </si>
  <si>
    <t>Urban Three-Lane (undivided, turn lane)</t>
  </si>
  <si>
    <r>
      <t xml:space="preserve">if 3ST then 0.95, else if 4ST then 0.65, </t>
    </r>
    <r>
      <rPr>
        <i/>
        <sz val="9"/>
        <color rgb="FFC00000"/>
        <rFont val="Calibri"/>
        <family val="2"/>
        <scheme val="minor"/>
      </rPr>
      <t>else 1.0</t>
    </r>
  </si>
  <si>
    <r>
      <t xml:space="preserve">if 3ST then 0.69, else if 4ST then 0.41, </t>
    </r>
    <r>
      <rPr>
        <i/>
        <sz val="9"/>
        <color rgb="FFC00000"/>
        <rFont val="Calibri"/>
        <family val="2"/>
        <scheme val="minor"/>
      </rPr>
      <t>else 1.0</t>
    </r>
  </si>
  <si>
    <r>
      <t xml:space="preserve">if 2U then 1.48, else if 3T then </t>
    </r>
    <r>
      <rPr>
        <i/>
        <sz val="9"/>
        <color rgb="FFC00000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, else if 4U then </t>
    </r>
    <r>
      <rPr>
        <i/>
        <sz val="9"/>
        <color rgb="FFC00000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, else if 4D then 0.91, else if 5T then 0.84, else 1.</t>
    </r>
  </si>
  <si>
    <t>if 3ST then 1.28, else if 3SG then 2.95, else if 4ST then 1.27, else if 4SG then 5.21, else 1.</t>
  </si>
  <si>
    <t>Status of updating files.</t>
  </si>
  <si>
    <t>Integrated callibration factors into non-macro spreadsheet.</t>
  </si>
  <si>
    <t>(Scroll right for status of integrating into worksheets.)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</si>
</sst>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* #,##0.000_);_(* \(#,##0.000\);_(* &quot;-&quot;??_);_(@_)"/>
    <numFmt numFmtId="167" formatCode="0.00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6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6" fillId="3" borderId="0" xfId="0" applyFont="1" applyFill="1"/>
    <xf numFmtId="0" fontId="0" fillId="3" borderId="0" xfId="0" applyFill="1"/>
    <xf numFmtId="0" fontId="0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3" fontId="3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0" fontId="10" fillId="3" borderId="0" xfId="0" applyFont="1" applyFill="1"/>
    <xf numFmtId="0" fontId="9" fillId="3" borderId="0" xfId="0" applyFont="1" applyFill="1"/>
    <xf numFmtId="0" fontId="11" fillId="0" borderId="0" xfId="0" applyFont="1"/>
    <xf numFmtId="0" fontId="12" fillId="0" borderId="0" xfId="0" applyFont="1"/>
    <xf numFmtId="0" fontId="7" fillId="0" borderId="1" xfId="0" applyFont="1" applyBorder="1" applyAlignment="1">
      <alignment horizontal="center"/>
    </xf>
    <xf numFmtId="0" fontId="13" fillId="3" borderId="0" xfId="0" applyFont="1" applyFill="1"/>
    <xf numFmtId="0" fontId="7" fillId="3" borderId="0" xfId="0" applyFont="1" applyFill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4" borderId="0" xfId="0" applyFill="1"/>
    <xf numFmtId="3" fontId="0" fillId="0" borderId="0" xfId="0" applyNumberFormat="1"/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3" fontId="0" fillId="0" borderId="1" xfId="0" applyNumberFormat="1" applyBorder="1"/>
    <xf numFmtId="165" fontId="2" fillId="0" borderId="0" xfId="2" applyNumberFormat="1" applyFont="1"/>
    <xf numFmtId="165" fontId="18" fillId="0" borderId="0" xfId="2" applyNumberFormat="1" applyFont="1" applyAlignment="1">
      <alignment horizontal="center"/>
    </xf>
    <xf numFmtId="165" fontId="0" fillId="0" borderId="0" xfId="2" applyNumberFormat="1" applyFont="1"/>
    <xf numFmtId="165" fontId="0" fillId="0" borderId="1" xfId="2" applyNumberFormat="1" applyFont="1" applyBorder="1"/>
    <xf numFmtId="165" fontId="17" fillId="0" borderId="0" xfId="2" applyNumberFormat="1" applyFont="1"/>
    <xf numFmtId="166" fontId="17" fillId="0" borderId="0" xfId="2" applyNumberFormat="1" applyFont="1"/>
    <xf numFmtId="165" fontId="2" fillId="0" borderId="0" xfId="2" applyNumberFormat="1" applyFont="1" applyAlignment="1">
      <alignment horizontal="left"/>
    </xf>
    <xf numFmtId="0" fontId="0" fillId="5" borderId="0" xfId="0" applyFill="1"/>
    <xf numFmtId="165" fontId="0" fillId="5" borderId="0" xfId="2" applyNumberFormat="1" applyFont="1" applyFill="1"/>
    <xf numFmtId="164" fontId="0" fillId="0" borderId="0" xfId="0" applyNumberFormat="1" applyBorder="1"/>
    <xf numFmtId="0" fontId="11" fillId="0" borderId="0" xfId="0" applyFont="1" applyBorder="1" applyAlignment="1">
      <alignment horizontal="center"/>
    </xf>
    <xf numFmtId="164" fontId="7" fillId="0" borderId="0" xfId="0" applyNumberFormat="1" applyFont="1"/>
    <xf numFmtId="43" fontId="17" fillId="0" borderId="0" xfId="2" applyFont="1"/>
    <xf numFmtId="167" fontId="7" fillId="0" borderId="0" xfId="0" applyNumberFormat="1" applyFont="1"/>
    <xf numFmtId="0" fontId="10" fillId="0" borderId="0" xfId="0" applyFont="1"/>
    <xf numFmtId="0" fontId="2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7" fillId="5" borderId="0" xfId="0" applyFont="1" applyFill="1"/>
    <xf numFmtId="167" fontId="7" fillId="5" borderId="0" xfId="0" applyNumberFormat="1" applyFont="1" applyFill="1"/>
    <xf numFmtId="0" fontId="21" fillId="0" borderId="0" xfId="0" applyFont="1" applyAlignment="1">
      <alignment horizontal="center"/>
    </xf>
    <xf numFmtId="2" fontId="8" fillId="0" borderId="0" xfId="0" applyNumberFormat="1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00"/>
      <color rgb="FFCCFF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p/sites/ts/safety/Shared%20Documents/HighwaySafetyManual/MoDOTCalibration/y16m06_ReportCalebrateHSM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p/sites/ts/safety/Shared%20Documents/HighwaySafetyManual/MoDOTCalibration/y16m03_ReportCalebrateHSM.pdf" TargetMode="External"/><Relationship Id="rId1" Type="http://schemas.openxmlformats.org/officeDocument/2006/relationships/hyperlink" Target="http://sp/sites/ts/safety/Shared%20Documents/HighwaySafetyManual/MoDOTCalibration/y14m08_UpdateCalebrateHSM.pdf" TargetMode="External"/><Relationship Id="rId6" Type="http://schemas.openxmlformats.org/officeDocument/2006/relationships/hyperlink" Target="http://sp/sites/ts/safety/Shared%20Documents/HighwaySafetyManual/MoDOTCalibration/y13m12_ReportCalibrateHSM.pdf" TargetMode="External"/><Relationship Id="rId5" Type="http://schemas.openxmlformats.org/officeDocument/2006/relationships/hyperlink" Target="http://sp/sites/ts/safety/Shared%20Documents/HighwaySafetyManual" TargetMode="External"/><Relationship Id="rId4" Type="http://schemas.openxmlformats.org/officeDocument/2006/relationships/hyperlink" Target="http://sp/sites/ts/safety/Shared%20Documents/HighwaySafetyManual/MoDOTCalibration/y18m02_ReportCalebrateHSM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sp/sites/ts/safety/Shared%20Documents/HighwaySafetyManual/MoDOTCalibration/y16m03_ReportCalebrateHSM.pdf" TargetMode="External"/><Relationship Id="rId2" Type="http://schemas.openxmlformats.org/officeDocument/2006/relationships/hyperlink" Target="http://sp/sites/ts/safety/Shared%20Documents/HighwaySafetyManual/MoDOTCalibration/y14m08_UpdateCalebrateHSM.pdf" TargetMode="External"/><Relationship Id="rId1" Type="http://schemas.openxmlformats.org/officeDocument/2006/relationships/hyperlink" Target="http://sp/sites/ts/safety/Shared%20Documents/HighwaySafetyManual/MoDOTCalibration/y13m12_ReportCalibrateHSM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sp/sites/ts/safety/Shared%20Documents/HighwaySafetyManual/MoDOTCalibration/y18m02_ReportCalebrateHSM.pdf" TargetMode="External"/><Relationship Id="rId4" Type="http://schemas.openxmlformats.org/officeDocument/2006/relationships/hyperlink" Target="http://sp/sites/ts/safety/Shared%20Documents/HighwaySafetyManual/MoDOTCalibration/y16m06_ReportCalebrateHSM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p/sites/ts/safety/Shared%20Documents/HighwaySafetyManual/MoDOTCalibration/y18m02_ReportCalebrateHSM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p/sites/ts/safety/Shared%20Documents/HighwaySafetyManual/MoDOTCalibration/y18m02_ReportCalebrateHSM.pdf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sp/sites/ts/safety/Shared%20Documents/HighwaySafetyManual/MoDOTCalibration/y18m02_ReportCalebrateHSM.pdf" TargetMode="External"/><Relationship Id="rId1" Type="http://schemas.openxmlformats.org/officeDocument/2006/relationships/hyperlink" Target="http://sp/sites/ts/safety/Shared%20Documents/HighwaySafetyManual/MoDOTCalibration/y18m02_ReportCalebrateHSM.pdf" TargetMode="External"/><Relationship Id="rId6" Type="http://schemas.openxmlformats.org/officeDocument/2006/relationships/hyperlink" Target="http://sp/sites/ts/safety/Shared%20Documents/HighwaySafetyManual/MoDOTCalibration/y18m02_ReportCalebrateHSM.pdf" TargetMode="External"/><Relationship Id="rId5" Type="http://schemas.openxmlformats.org/officeDocument/2006/relationships/hyperlink" Target="http://sp/sites/ts/safety/Shared%20Documents/HighwaySafetyManual/MoDOTCalibration/y16m03_ReportCalebrateHSM.pdf" TargetMode="External"/><Relationship Id="rId4" Type="http://schemas.openxmlformats.org/officeDocument/2006/relationships/hyperlink" Target="http://sp/sites/ts/safety/Shared%20Documents/HighwaySafetyManual/MoDOTCalibration/y18m02_ReportCalebrateHS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7"/>
  <sheetViews>
    <sheetView workbookViewId="0">
      <selection activeCell="C16" sqref="C16"/>
    </sheetView>
  </sheetViews>
  <sheetFormatPr defaultRowHeight="15" x14ac:dyDescent="0.25"/>
  <cols>
    <col min="2" max="2" width="11" bestFit="1" customWidth="1"/>
  </cols>
  <sheetData>
    <row r="2" spans="2:3" ht="18.75" x14ac:dyDescent="0.3">
      <c r="B2" s="34" t="s">
        <v>84</v>
      </c>
    </row>
    <row r="4" spans="2:3" x14ac:dyDescent="0.25">
      <c r="B4" t="s">
        <v>3</v>
      </c>
      <c r="C4" s="1" t="s">
        <v>15</v>
      </c>
    </row>
    <row r="5" spans="2:3" x14ac:dyDescent="0.25">
      <c r="C5" t="s">
        <v>62</v>
      </c>
    </row>
    <row r="7" spans="2:3" x14ac:dyDescent="0.25">
      <c r="B7" t="s">
        <v>2</v>
      </c>
      <c r="C7" s="1" t="s">
        <v>23</v>
      </c>
    </row>
    <row r="8" spans="2:3" x14ac:dyDescent="0.25">
      <c r="C8" t="s">
        <v>61</v>
      </c>
    </row>
    <row r="10" spans="2:3" x14ac:dyDescent="0.25">
      <c r="B10" t="s">
        <v>1</v>
      </c>
      <c r="C10" s="1" t="s">
        <v>24</v>
      </c>
    </row>
    <row r="11" spans="2:3" x14ac:dyDescent="0.25">
      <c r="C11" t="s">
        <v>63</v>
      </c>
    </row>
    <row r="13" spans="2:3" x14ac:dyDescent="0.25">
      <c r="B13" t="s">
        <v>0</v>
      </c>
      <c r="C13" s="1" t="s">
        <v>25</v>
      </c>
    </row>
    <row r="14" spans="2:3" x14ac:dyDescent="0.25">
      <c r="C14" t="s">
        <v>64</v>
      </c>
    </row>
    <row r="16" spans="2:3" x14ac:dyDescent="0.25">
      <c r="B16" t="s">
        <v>4</v>
      </c>
      <c r="C16" s="1" t="s">
        <v>26</v>
      </c>
    </row>
    <row r="19" spans="2:9" ht="18.75" x14ac:dyDescent="0.3">
      <c r="B19" s="34" t="s">
        <v>85</v>
      </c>
    </row>
    <row r="21" spans="2:9" x14ac:dyDescent="0.25">
      <c r="C21" t="s">
        <v>5</v>
      </c>
      <c r="D21" t="s">
        <v>6</v>
      </c>
      <c r="H21" s="2" t="s">
        <v>7</v>
      </c>
      <c r="I21" s="1" t="s">
        <v>14</v>
      </c>
    </row>
    <row r="22" spans="2:9" x14ac:dyDescent="0.25">
      <c r="E22" t="s">
        <v>11</v>
      </c>
      <c r="H22" s="2" t="s">
        <v>7</v>
      </c>
    </row>
    <row r="23" spans="2:9" x14ac:dyDescent="0.25">
      <c r="E23" t="s">
        <v>10</v>
      </c>
      <c r="H23" s="2" t="s">
        <v>7</v>
      </c>
    </row>
    <row r="24" spans="2:9" x14ac:dyDescent="0.25">
      <c r="E24" t="s">
        <v>12</v>
      </c>
      <c r="H24" s="2" t="s">
        <v>7</v>
      </c>
    </row>
    <row r="25" spans="2:9" x14ac:dyDescent="0.25">
      <c r="D25" t="s">
        <v>8</v>
      </c>
      <c r="H25" s="2" t="s">
        <v>7</v>
      </c>
    </row>
    <row r="26" spans="2:9" x14ac:dyDescent="0.25">
      <c r="D26" t="s">
        <v>9</v>
      </c>
      <c r="H26" s="42"/>
    </row>
    <row r="27" spans="2:9" x14ac:dyDescent="0.25">
      <c r="D27" t="s">
        <v>13</v>
      </c>
    </row>
  </sheetData>
  <hyperlinks>
    <hyperlink ref="C7" r:id="rId1" xr:uid="{00000000-0004-0000-0000-000000000000}"/>
    <hyperlink ref="C10" r:id="rId2" xr:uid="{00000000-0004-0000-0000-000001000000}"/>
    <hyperlink ref="C13" r:id="rId3" xr:uid="{00000000-0004-0000-0000-000002000000}"/>
    <hyperlink ref="C16" r:id="rId4" xr:uid="{00000000-0004-0000-0000-000003000000}"/>
    <hyperlink ref="I21" r:id="rId5" xr:uid="{00000000-0004-0000-0000-000004000000}"/>
    <hyperlink ref="C4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03"/>
  <sheetViews>
    <sheetView topLeftCell="A34" workbookViewId="0">
      <selection activeCell="C41" sqref="C41"/>
    </sheetView>
  </sheetViews>
  <sheetFormatPr defaultRowHeight="15" x14ac:dyDescent="0.25"/>
  <cols>
    <col min="2" max="2" width="11.42578125" bestFit="1" customWidth="1"/>
    <col min="3" max="3" width="52.28515625" bestFit="1" customWidth="1"/>
    <col min="4" max="4" width="9.5703125" customWidth="1"/>
    <col min="5" max="5" width="20.28515625" customWidth="1"/>
    <col min="6" max="6" width="11.5703125" style="3" customWidth="1"/>
    <col min="7" max="8" width="11.5703125" customWidth="1"/>
  </cols>
  <sheetData>
    <row r="2" spans="2:10" ht="18.75" x14ac:dyDescent="0.3">
      <c r="B2" s="34" t="s">
        <v>83</v>
      </c>
    </row>
    <row r="4" spans="2:10" x14ac:dyDescent="0.25">
      <c r="B4" s="12" t="s">
        <v>3</v>
      </c>
      <c r="C4" s="1" t="s">
        <v>15</v>
      </c>
    </row>
    <row r="5" spans="2:10" x14ac:dyDescent="0.25">
      <c r="C5" s="12" t="s">
        <v>16</v>
      </c>
    </row>
    <row r="6" spans="2:10" s="4" customFormat="1" ht="30" x14ac:dyDescent="0.25">
      <c r="C6" s="5" t="s">
        <v>19</v>
      </c>
      <c r="D6" s="7" t="s">
        <v>20</v>
      </c>
      <c r="E6" s="7" t="s">
        <v>21</v>
      </c>
      <c r="F6" s="6" t="s">
        <v>22</v>
      </c>
    </row>
    <row r="7" spans="2:10" x14ac:dyDescent="0.25">
      <c r="B7" s="9" t="s">
        <v>3</v>
      </c>
      <c r="C7" s="9" t="s">
        <v>17</v>
      </c>
      <c r="D7" s="10">
        <v>196</v>
      </c>
      <c r="E7" s="10">
        <v>302</v>
      </c>
      <c r="F7" s="11">
        <v>0.82</v>
      </c>
      <c r="H7" t="str">
        <f t="shared" ref="H7:H29" si="0">IF(CLEAN(C7)=CLEAN(C79),"replaced",".")</f>
        <v>replaced</v>
      </c>
      <c r="I7" t="str">
        <f t="shared" ref="I7:I29" si="1">IF(F7=F79,"replaced",".")</f>
        <v>replaced</v>
      </c>
      <c r="J7" s="13" t="s">
        <v>81</v>
      </c>
    </row>
    <row r="8" spans="2:10" x14ac:dyDescent="0.25">
      <c r="B8" s="9" t="s">
        <v>3</v>
      </c>
      <c r="C8" s="9" t="s">
        <v>18</v>
      </c>
      <c r="D8" s="10">
        <v>37</v>
      </c>
      <c r="E8" s="10">
        <v>715</v>
      </c>
      <c r="F8" s="11">
        <v>0.98</v>
      </c>
      <c r="H8" t="str">
        <f t="shared" si="0"/>
        <v>replaced</v>
      </c>
      <c r="I8" t="str">
        <f t="shared" si="1"/>
        <v>replaced</v>
      </c>
      <c r="J8" s="13" t="s">
        <v>81</v>
      </c>
    </row>
    <row r="9" spans="2:10" x14ac:dyDescent="0.25">
      <c r="B9" s="9" t="s">
        <v>3</v>
      </c>
      <c r="C9" s="9" t="s">
        <v>69</v>
      </c>
      <c r="D9" s="10">
        <v>73</v>
      </c>
      <c r="E9" s="10">
        <v>259</v>
      </c>
      <c r="F9" s="11">
        <v>0.84</v>
      </c>
      <c r="H9" t="str">
        <f t="shared" si="0"/>
        <v>replaced</v>
      </c>
      <c r="I9" t="str">
        <f t="shared" si="1"/>
        <v>replaced</v>
      </c>
      <c r="J9" s="13" t="s">
        <v>81</v>
      </c>
    </row>
    <row r="10" spans="2:10" x14ac:dyDescent="0.25">
      <c r="B10" s="9" t="s">
        <v>3</v>
      </c>
      <c r="C10" s="9" t="s">
        <v>70</v>
      </c>
      <c r="D10" s="10">
        <v>66</v>
      </c>
      <c r="E10" s="10">
        <v>567</v>
      </c>
      <c r="F10" s="11">
        <v>0.98</v>
      </c>
      <c r="H10" t="str">
        <f t="shared" si="0"/>
        <v>replaced</v>
      </c>
      <c r="I10" t="str">
        <f t="shared" si="1"/>
        <v>replaced</v>
      </c>
      <c r="J10" s="13" t="s">
        <v>81</v>
      </c>
    </row>
    <row r="11" spans="2:10" x14ac:dyDescent="0.25">
      <c r="B11" s="9" t="s">
        <v>3</v>
      </c>
      <c r="C11" s="9" t="s">
        <v>71</v>
      </c>
      <c r="D11" s="10">
        <v>59</v>
      </c>
      <c r="E11" s="10">
        <v>752</v>
      </c>
      <c r="F11" s="11">
        <v>0.73</v>
      </c>
      <c r="H11" t="str">
        <f t="shared" si="0"/>
        <v>replaced</v>
      </c>
      <c r="I11" t="str">
        <f t="shared" si="1"/>
        <v>replaced</v>
      </c>
      <c r="J11" s="13" t="s">
        <v>81</v>
      </c>
    </row>
    <row r="12" spans="2:10" x14ac:dyDescent="0.25">
      <c r="B12" s="9" t="s">
        <v>3</v>
      </c>
      <c r="C12" s="9" t="s">
        <v>100</v>
      </c>
      <c r="D12" s="10">
        <v>47</v>
      </c>
      <c r="E12" s="10">
        <v>1229</v>
      </c>
      <c r="F12" s="11">
        <v>1.51</v>
      </c>
      <c r="H12" t="str">
        <f t="shared" si="0"/>
        <v>replaced</v>
      </c>
      <c r="I12" t="str">
        <f t="shared" si="1"/>
        <v>replaced</v>
      </c>
      <c r="J12" s="13" t="s">
        <v>81</v>
      </c>
    </row>
    <row r="13" spans="2:10" x14ac:dyDescent="0.25">
      <c r="B13" s="9" t="s">
        <v>3</v>
      </c>
      <c r="C13" s="9" t="s">
        <v>101</v>
      </c>
      <c r="D13" s="10">
        <v>47</v>
      </c>
      <c r="E13" s="10">
        <v>645</v>
      </c>
      <c r="F13" s="11">
        <v>1.98</v>
      </c>
      <c r="H13" t="str">
        <f t="shared" si="0"/>
        <v>replaced</v>
      </c>
      <c r="I13" t="str">
        <f t="shared" si="1"/>
        <v>replaced</v>
      </c>
      <c r="J13" s="13" t="s">
        <v>81</v>
      </c>
    </row>
    <row r="14" spans="2:10" x14ac:dyDescent="0.25">
      <c r="B14" s="9" t="s">
        <v>3</v>
      </c>
      <c r="C14" s="9" t="s">
        <v>107</v>
      </c>
      <c r="D14" s="10">
        <v>47</v>
      </c>
      <c r="E14" s="10">
        <v>268</v>
      </c>
      <c r="F14" s="11">
        <v>0.77</v>
      </c>
      <c r="H14" t="str">
        <f t="shared" si="0"/>
        <v>replaced</v>
      </c>
      <c r="I14" t="str">
        <f t="shared" si="1"/>
        <v>replaced</v>
      </c>
      <c r="J14" s="13" t="s">
        <v>81</v>
      </c>
    </row>
    <row r="15" spans="2:10" x14ac:dyDescent="0.25">
      <c r="B15" s="9" t="s">
        <v>3</v>
      </c>
      <c r="C15" s="9" t="s">
        <v>102</v>
      </c>
      <c r="D15" s="10">
        <v>47</v>
      </c>
      <c r="E15" s="10">
        <v>150</v>
      </c>
      <c r="F15" s="11">
        <v>0.91</v>
      </c>
      <c r="H15" t="str">
        <f t="shared" si="0"/>
        <v>replaced</v>
      </c>
      <c r="I15" t="str">
        <f t="shared" si="1"/>
        <v>replaced</v>
      </c>
      <c r="J15" s="13" t="s">
        <v>81</v>
      </c>
    </row>
    <row r="16" spans="2:10" x14ac:dyDescent="0.25">
      <c r="B16" s="9" t="s">
        <v>3</v>
      </c>
      <c r="C16" s="9" t="s">
        <v>108</v>
      </c>
      <c r="D16" s="10">
        <v>39</v>
      </c>
      <c r="E16" s="10">
        <v>583</v>
      </c>
      <c r="F16" s="11">
        <v>1.62</v>
      </c>
      <c r="H16" t="str">
        <f t="shared" si="0"/>
        <v>replaced</v>
      </c>
      <c r="I16" t="str">
        <f t="shared" si="1"/>
        <v>replaced</v>
      </c>
      <c r="J16" s="13" t="s">
        <v>81</v>
      </c>
    </row>
    <row r="17" spans="2:10" x14ac:dyDescent="0.25">
      <c r="B17" s="9" t="s">
        <v>3</v>
      </c>
      <c r="C17" s="9" t="s">
        <v>103</v>
      </c>
      <c r="D17" s="10">
        <v>39</v>
      </c>
      <c r="E17" s="10">
        <v>669</v>
      </c>
      <c r="F17" s="11">
        <v>3.59</v>
      </c>
      <c r="H17" t="str">
        <f t="shared" si="0"/>
        <v>replaced</v>
      </c>
      <c r="I17" t="str">
        <f t="shared" si="1"/>
        <v>replaced</v>
      </c>
      <c r="J17" s="13" t="s">
        <v>81</v>
      </c>
    </row>
    <row r="18" spans="2:10" x14ac:dyDescent="0.25">
      <c r="B18" s="9" t="s">
        <v>3</v>
      </c>
      <c r="C18" s="9" t="s">
        <v>109</v>
      </c>
      <c r="D18" s="10">
        <v>39</v>
      </c>
      <c r="E18" s="10">
        <v>142</v>
      </c>
      <c r="F18" s="11">
        <v>0.7</v>
      </c>
      <c r="H18" t="str">
        <f t="shared" si="0"/>
        <v>replaced</v>
      </c>
      <c r="I18" t="str">
        <f t="shared" si="1"/>
        <v>replaced</v>
      </c>
      <c r="J18" s="13" t="s">
        <v>81</v>
      </c>
    </row>
    <row r="19" spans="2:10" x14ac:dyDescent="0.25">
      <c r="B19" s="9" t="s">
        <v>3</v>
      </c>
      <c r="C19" s="9" t="s">
        <v>104</v>
      </c>
      <c r="D19" s="10">
        <v>39</v>
      </c>
      <c r="E19" s="10">
        <v>153</v>
      </c>
      <c r="F19" s="11">
        <v>1.4</v>
      </c>
      <c r="H19" t="str">
        <f t="shared" si="0"/>
        <v>replaced</v>
      </c>
      <c r="I19" t="str">
        <f t="shared" si="1"/>
        <v>replaced</v>
      </c>
      <c r="J19" s="13" t="s">
        <v>81</v>
      </c>
    </row>
    <row r="20" spans="2:10" x14ac:dyDescent="0.25">
      <c r="B20" s="9" t="s">
        <v>3</v>
      </c>
      <c r="C20" s="9" t="s">
        <v>110</v>
      </c>
      <c r="D20" s="10">
        <v>54</v>
      </c>
      <c r="E20" s="10">
        <v>477</v>
      </c>
      <c r="F20" s="11">
        <v>0.88</v>
      </c>
      <c r="H20" t="str">
        <f t="shared" si="0"/>
        <v>replaced</v>
      </c>
      <c r="I20" t="str">
        <f t="shared" si="1"/>
        <v>replaced</v>
      </c>
      <c r="J20" s="13" t="s">
        <v>81</v>
      </c>
    </row>
    <row r="21" spans="2:10" x14ac:dyDescent="0.25">
      <c r="B21" s="9" t="s">
        <v>3</v>
      </c>
      <c r="C21" s="9" t="s">
        <v>105</v>
      </c>
      <c r="D21" s="10">
        <v>54</v>
      </c>
      <c r="E21" s="10">
        <v>1482</v>
      </c>
      <c r="F21" s="11">
        <v>1.63</v>
      </c>
      <c r="H21" t="str">
        <f t="shared" si="0"/>
        <v>replaced</v>
      </c>
      <c r="I21" t="str">
        <f t="shared" si="1"/>
        <v>replaced</v>
      </c>
      <c r="J21" s="13" t="s">
        <v>81</v>
      </c>
    </row>
    <row r="22" spans="2:10" x14ac:dyDescent="0.25">
      <c r="B22" s="9" t="s">
        <v>3</v>
      </c>
      <c r="C22" s="9" t="s">
        <v>111</v>
      </c>
      <c r="D22" s="10">
        <v>54</v>
      </c>
      <c r="E22" s="10">
        <v>206</v>
      </c>
      <c r="F22" s="11">
        <v>1.01</v>
      </c>
      <c r="H22" t="str">
        <f t="shared" si="0"/>
        <v>replaced</v>
      </c>
      <c r="I22" t="str">
        <f t="shared" si="1"/>
        <v>replaced</v>
      </c>
      <c r="J22" s="13" t="s">
        <v>81</v>
      </c>
    </row>
    <row r="23" spans="2:10" x14ac:dyDescent="0.25">
      <c r="B23" s="9" t="s">
        <v>3</v>
      </c>
      <c r="C23" s="9" t="s">
        <v>106</v>
      </c>
      <c r="D23" s="10">
        <v>54</v>
      </c>
      <c r="E23" s="10">
        <v>424</v>
      </c>
      <c r="F23" s="11">
        <v>1.2</v>
      </c>
      <c r="H23" t="str">
        <f t="shared" si="0"/>
        <v>replaced</v>
      </c>
      <c r="I23" t="str">
        <f t="shared" si="1"/>
        <v>replaced</v>
      </c>
      <c r="J23" s="13" t="s">
        <v>81</v>
      </c>
    </row>
    <row r="24" spans="2:10" x14ac:dyDescent="0.25">
      <c r="B24" s="9" t="s">
        <v>3</v>
      </c>
      <c r="C24" s="9" t="s">
        <v>72</v>
      </c>
      <c r="D24" s="10">
        <v>35</v>
      </c>
      <c r="E24" s="10">
        <v>531</v>
      </c>
      <c r="F24" s="11">
        <v>3.03</v>
      </c>
      <c r="H24" t="str">
        <f t="shared" si="0"/>
        <v>replaced</v>
      </c>
      <c r="I24" t="str">
        <f t="shared" si="1"/>
        <v>replaced</v>
      </c>
      <c r="J24" s="13" t="s">
        <v>81</v>
      </c>
    </row>
    <row r="25" spans="2:10" x14ac:dyDescent="0.25">
      <c r="B25" s="9" t="s">
        <v>3</v>
      </c>
      <c r="C25" s="9" t="s">
        <v>73</v>
      </c>
      <c r="D25" s="10">
        <v>35</v>
      </c>
      <c r="E25" s="10">
        <v>1347</v>
      </c>
      <c r="F25" s="11">
        <v>4.91</v>
      </c>
      <c r="H25" t="str">
        <f t="shared" si="0"/>
        <v>replaced</v>
      </c>
      <c r="I25" t="str">
        <f t="shared" si="1"/>
        <v>replaced</v>
      </c>
      <c r="J25" s="13" t="s">
        <v>81</v>
      </c>
    </row>
    <row r="26" spans="2:10" x14ac:dyDescent="0.25">
      <c r="B26" s="9" t="s">
        <v>3</v>
      </c>
      <c r="C26" s="9" t="s">
        <v>74</v>
      </c>
      <c r="D26" s="10">
        <v>70</v>
      </c>
      <c r="E26" s="10">
        <v>52</v>
      </c>
      <c r="F26" s="11">
        <v>1.06</v>
      </c>
      <c r="H26" t="str">
        <f t="shared" si="0"/>
        <v>replaced</v>
      </c>
      <c r="I26" t="str">
        <f t="shared" si="1"/>
        <v>replaced</v>
      </c>
      <c r="J26" s="13" t="s">
        <v>81</v>
      </c>
    </row>
    <row r="27" spans="2:10" x14ac:dyDescent="0.25">
      <c r="B27" s="9" t="s">
        <v>3</v>
      </c>
      <c r="C27" s="9" t="s">
        <v>75</v>
      </c>
      <c r="D27" s="10">
        <v>70</v>
      </c>
      <c r="E27" s="10">
        <v>179</v>
      </c>
      <c r="F27" s="11">
        <v>1.3</v>
      </c>
      <c r="H27" t="str">
        <f t="shared" si="0"/>
        <v>replaced</v>
      </c>
      <c r="I27" t="str">
        <f t="shared" si="1"/>
        <v>replaced</v>
      </c>
      <c r="J27" s="13" t="s">
        <v>81</v>
      </c>
    </row>
    <row r="28" spans="2:10" x14ac:dyDescent="0.25">
      <c r="B28" s="9" t="s">
        <v>3</v>
      </c>
      <c r="C28" s="9" t="s">
        <v>76</v>
      </c>
      <c r="D28" s="10">
        <v>70</v>
      </c>
      <c r="E28" s="10">
        <v>25</v>
      </c>
      <c r="F28" s="11">
        <v>0.77</v>
      </c>
      <c r="H28" t="str">
        <f t="shared" si="0"/>
        <v>replaced</v>
      </c>
      <c r="I28" t="str">
        <f t="shared" si="1"/>
        <v>replaced</v>
      </c>
      <c r="J28" s="13" t="s">
        <v>81</v>
      </c>
    </row>
    <row r="29" spans="2:10" x14ac:dyDescent="0.25">
      <c r="B29" s="9" t="s">
        <v>3</v>
      </c>
      <c r="C29" s="9" t="s">
        <v>77</v>
      </c>
      <c r="D29" s="10">
        <v>70</v>
      </c>
      <c r="E29" s="10">
        <v>49</v>
      </c>
      <c r="F29" s="11">
        <v>0.49</v>
      </c>
      <c r="H29" t="str">
        <f t="shared" si="0"/>
        <v>replaced</v>
      </c>
      <c r="I29" t="str">
        <f t="shared" si="1"/>
        <v>replaced</v>
      </c>
      <c r="J29" s="13" t="s">
        <v>81</v>
      </c>
    </row>
    <row r="30" spans="2:10" x14ac:dyDescent="0.25">
      <c r="B30" s="9" t="s">
        <v>3</v>
      </c>
      <c r="C30" s="9" t="s">
        <v>78</v>
      </c>
      <c r="D30" s="10">
        <v>70</v>
      </c>
      <c r="E30" s="10">
        <v>46</v>
      </c>
      <c r="F30" s="11">
        <v>0.28000000000000003</v>
      </c>
      <c r="H30" s="13" t="s">
        <v>82</v>
      </c>
    </row>
    <row r="31" spans="2:10" x14ac:dyDescent="0.25">
      <c r="B31" s="9" t="s">
        <v>3</v>
      </c>
      <c r="C31" s="9" t="s">
        <v>79</v>
      </c>
      <c r="D31" s="10">
        <v>70</v>
      </c>
      <c r="E31" s="10">
        <v>94</v>
      </c>
      <c r="F31" s="11">
        <v>0.39</v>
      </c>
      <c r="H31" s="13" t="s">
        <v>82</v>
      </c>
    </row>
    <row r="34" spans="2:10" x14ac:dyDescent="0.25">
      <c r="B34" s="12" t="s">
        <v>2</v>
      </c>
      <c r="C34" s="1" t="s">
        <v>23</v>
      </c>
    </row>
    <row r="35" spans="2:10" x14ac:dyDescent="0.25">
      <c r="C35" s="12" t="s">
        <v>56</v>
      </c>
    </row>
    <row r="36" spans="2:10" x14ac:dyDescent="0.25">
      <c r="B36" s="12"/>
      <c r="C36" s="14" t="s">
        <v>58</v>
      </c>
      <c r="D36" s="15"/>
      <c r="E36" s="15"/>
      <c r="F36" s="19" t="s">
        <v>59</v>
      </c>
    </row>
    <row r="37" spans="2:10" x14ac:dyDescent="0.25">
      <c r="B37" s="9" t="s">
        <v>2</v>
      </c>
      <c r="C37" s="9" t="s">
        <v>78</v>
      </c>
      <c r="D37" s="9"/>
      <c r="E37" s="9"/>
      <c r="F37" s="11">
        <v>1.08</v>
      </c>
      <c r="H37" t="str">
        <f>IF(CLEAN(C37)=CLEAN(C102),"replaced",".")</f>
        <v>replaced</v>
      </c>
      <c r="I37" t="str">
        <f>IF(F37=F102,"replaced",".")</f>
        <v>replaced</v>
      </c>
      <c r="J37" s="13" t="s">
        <v>81</v>
      </c>
    </row>
    <row r="38" spans="2:10" x14ac:dyDescent="0.25">
      <c r="B38" s="9" t="s">
        <v>2</v>
      </c>
      <c r="C38" s="9" t="s">
        <v>79</v>
      </c>
      <c r="D38" s="9"/>
      <c r="E38" s="9"/>
      <c r="F38" s="11">
        <v>0.73</v>
      </c>
      <c r="H38" t="str">
        <f>IF(CLEAN(C38)=CLEAN(C103),"replaced",".")</f>
        <v>replaced</v>
      </c>
      <c r="I38" t="str">
        <f>IF(F38=F103,"replaced",".")</f>
        <v>replaced</v>
      </c>
      <c r="J38" s="13" t="s">
        <v>81</v>
      </c>
    </row>
    <row r="41" spans="2:10" x14ac:dyDescent="0.25">
      <c r="B41" s="12" t="s">
        <v>1</v>
      </c>
      <c r="C41" s="1" t="s">
        <v>24</v>
      </c>
    </row>
    <row r="42" spans="2:10" x14ac:dyDescent="0.25">
      <c r="C42" s="12" t="s">
        <v>27</v>
      </c>
      <c r="F42" s="74" t="s">
        <v>29</v>
      </c>
      <c r="G42" s="74"/>
    </row>
    <row r="43" spans="2:10" x14ac:dyDescent="0.25">
      <c r="C43" s="14" t="s">
        <v>28</v>
      </c>
      <c r="D43" s="15"/>
      <c r="E43" s="15"/>
      <c r="F43" s="31" t="s">
        <v>86</v>
      </c>
      <c r="G43" s="31" t="s">
        <v>30</v>
      </c>
    </row>
    <row r="44" spans="2:10" x14ac:dyDescent="0.25">
      <c r="C44" s="16" t="s">
        <v>31</v>
      </c>
      <c r="D44" s="17"/>
      <c r="E44" s="17"/>
      <c r="F44" s="32"/>
      <c r="G44" s="32"/>
    </row>
    <row r="45" spans="2:10" x14ac:dyDescent="0.25">
      <c r="B45" t="s">
        <v>1</v>
      </c>
      <c r="C45" t="s">
        <v>32</v>
      </c>
      <c r="F45" s="29">
        <v>0.84299999999999997</v>
      </c>
      <c r="G45" s="29">
        <v>2.2509999999999999</v>
      </c>
    </row>
    <row r="46" spans="2:10" x14ac:dyDescent="0.25">
      <c r="B46" t="s">
        <v>1</v>
      </c>
      <c r="C46" t="s">
        <v>33</v>
      </c>
      <c r="F46" s="29">
        <v>1.226</v>
      </c>
      <c r="G46" s="29">
        <v>2.0249999999999999</v>
      </c>
    </row>
    <row r="47" spans="2:10" x14ac:dyDescent="0.25">
      <c r="B47" t="s">
        <v>1</v>
      </c>
      <c r="C47" t="s">
        <v>34</v>
      </c>
      <c r="F47" s="29">
        <v>1.087</v>
      </c>
      <c r="G47" s="29">
        <v>2.36</v>
      </c>
    </row>
    <row r="48" spans="2:10" x14ac:dyDescent="0.25">
      <c r="B48" t="s">
        <v>1</v>
      </c>
      <c r="C48" t="s">
        <v>35</v>
      </c>
      <c r="F48" s="29">
        <v>0.85299999999999998</v>
      </c>
      <c r="G48" s="29">
        <v>1.83</v>
      </c>
    </row>
    <row r="49" spans="2:7" x14ac:dyDescent="0.25">
      <c r="B49" t="s">
        <v>1</v>
      </c>
      <c r="C49" t="s">
        <v>36</v>
      </c>
      <c r="F49" s="29">
        <v>0.874</v>
      </c>
      <c r="G49" s="29">
        <v>2.15</v>
      </c>
    </row>
    <row r="50" spans="2:7" x14ac:dyDescent="0.25">
      <c r="B50" t="s">
        <v>1</v>
      </c>
      <c r="C50" t="s">
        <v>37</v>
      </c>
      <c r="F50" s="29">
        <v>0.28999999999999998</v>
      </c>
      <c r="G50" s="29">
        <v>1.504</v>
      </c>
    </row>
    <row r="51" spans="2:7" x14ac:dyDescent="0.25">
      <c r="B51" t="s">
        <v>1</v>
      </c>
      <c r="C51" t="s">
        <v>38</v>
      </c>
      <c r="F51" s="29">
        <v>1.0349999999999999</v>
      </c>
      <c r="G51" s="29">
        <v>1.5940000000000001</v>
      </c>
    </row>
    <row r="52" spans="2:7" x14ac:dyDescent="0.25">
      <c r="B52" t="s">
        <v>1</v>
      </c>
      <c r="C52" t="s">
        <v>39</v>
      </c>
      <c r="F52" s="29">
        <v>0.53500000000000003</v>
      </c>
      <c r="G52" s="29">
        <v>1.1719999999999999</v>
      </c>
    </row>
    <row r="53" spans="2:7" x14ac:dyDescent="0.25">
      <c r="C53" s="16" t="s">
        <v>40</v>
      </c>
      <c r="D53" s="17"/>
      <c r="E53" s="17"/>
      <c r="F53" s="33"/>
      <c r="G53" s="33"/>
    </row>
    <row r="54" spans="2:7" x14ac:dyDescent="0.25">
      <c r="B54" t="s">
        <v>1</v>
      </c>
      <c r="C54" t="s">
        <v>41</v>
      </c>
      <c r="F54" s="29">
        <v>0.71399999999999997</v>
      </c>
      <c r="G54" s="29">
        <v>1.1519999999999999</v>
      </c>
    </row>
    <row r="55" spans="2:7" x14ac:dyDescent="0.25">
      <c r="B55" t="s">
        <v>1</v>
      </c>
      <c r="C55" t="s">
        <v>42</v>
      </c>
      <c r="F55" s="29">
        <v>0.81100000000000005</v>
      </c>
      <c r="G55" s="29">
        <v>1.1619999999999999</v>
      </c>
    </row>
    <row r="56" spans="2:7" x14ac:dyDescent="0.25">
      <c r="B56" t="s">
        <v>1</v>
      </c>
      <c r="C56" t="s">
        <v>43</v>
      </c>
      <c r="F56" s="29">
        <v>0.59799999999999998</v>
      </c>
      <c r="G56" s="29">
        <v>1.3140000000000001</v>
      </c>
    </row>
    <row r="57" spans="2:7" x14ac:dyDescent="0.25">
      <c r="B57" t="s">
        <v>1</v>
      </c>
      <c r="C57" t="s">
        <v>44</v>
      </c>
      <c r="F57" s="29">
        <v>0.45500000000000002</v>
      </c>
      <c r="G57" s="29">
        <v>0.51900000000000002</v>
      </c>
    </row>
    <row r="58" spans="2:7" x14ac:dyDescent="0.25">
      <c r="B58" t="s">
        <v>1</v>
      </c>
      <c r="C58" t="s">
        <v>45</v>
      </c>
      <c r="F58" s="29">
        <v>0.43099999999999999</v>
      </c>
      <c r="G58" s="29">
        <v>0.73899999999999999</v>
      </c>
    </row>
    <row r="59" spans="2:7" x14ac:dyDescent="0.25">
      <c r="B59" t="s">
        <v>1</v>
      </c>
      <c r="C59" t="s">
        <v>46</v>
      </c>
      <c r="F59" s="29">
        <v>0.443</v>
      </c>
      <c r="G59" s="29">
        <v>0.48199999999999998</v>
      </c>
    </row>
    <row r="60" spans="2:7" x14ac:dyDescent="0.25">
      <c r="C60" s="16" t="s">
        <v>47</v>
      </c>
      <c r="D60" s="17"/>
      <c r="E60" s="17"/>
      <c r="F60" s="32"/>
      <c r="G60" s="32"/>
    </row>
    <row r="61" spans="2:7" x14ac:dyDescent="0.25">
      <c r="B61" t="s">
        <v>1</v>
      </c>
      <c r="C61" t="s">
        <v>48</v>
      </c>
      <c r="F61" s="8">
        <v>1</v>
      </c>
      <c r="G61" s="29">
        <v>0.76900000000000002</v>
      </c>
    </row>
    <row r="62" spans="2:7" x14ac:dyDescent="0.25">
      <c r="B62" t="s">
        <v>1</v>
      </c>
      <c r="C62" t="s">
        <v>49</v>
      </c>
      <c r="F62" s="8">
        <v>1</v>
      </c>
      <c r="G62" s="29">
        <v>2.4889999999999999</v>
      </c>
    </row>
    <row r="63" spans="2:7" x14ac:dyDescent="0.25">
      <c r="B63" t="s">
        <v>1</v>
      </c>
      <c r="C63" t="s">
        <v>50</v>
      </c>
      <c r="F63" s="29">
        <v>0.35599999999999998</v>
      </c>
      <c r="G63" s="29">
        <v>1.5309999999999999</v>
      </c>
    </row>
    <row r="64" spans="2:7" x14ac:dyDescent="0.25">
      <c r="B64" t="s">
        <v>1</v>
      </c>
      <c r="C64" t="s">
        <v>51</v>
      </c>
      <c r="F64" s="8">
        <v>1</v>
      </c>
      <c r="G64" s="8">
        <v>1</v>
      </c>
    </row>
    <row r="65" spans="2:7" x14ac:dyDescent="0.25">
      <c r="B65" t="s">
        <v>1</v>
      </c>
      <c r="C65" t="s">
        <v>52</v>
      </c>
      <c r="F65" s="29">
        <v>0.91300000000000003</v>
      </c>
      <c r="G65" s="29">
        <v>1.121</v>
      </c>
    </row>
    <row r="66" spans="2:7" x14ac:dyDescent="0.25">
      <c r="B66" t="s">
        <v>1</v>
      </c>
      <c r="C66" t="s">
        <v>53</v>
      </c>
      <c r="F66" s="29">
        <v>2.681</v>
      </c>
      <c r="G66" s="29">
        <v>6.36</v>
      </c>
    </row>
    <row r="67" spans="2:7" x14ac:dyDescent="0.25">
      <c r="B67" t="s">
        <v>1</v>
      </c>
      <c r="C67" t="s">
        <v>54</v>
      </c>
      <c r="F67" s="29">
        <v>0.84</v>
      </c>
      <c r="G67" s="29">
        <v>1.266</v>
      </c>
    </row>
    <row r="68" spans="2:7" x14ac:dyDescent="0.25">
      <c r="B68" t="s">
        <v>1</v>
      </c>
      <c r="C68" t="s">
        <v>55</v>
      </c>
      <c r="F68" s="29">
        <v>2.3540000000000001</v>
      </c>
      <c r="G68" s="29">
        <v>5.2519999999999998</v>
      </c>
    </row>
    <row r="69" spans="2:7" x14ac:dyDescent="0.25">
      <c r="C69" s="17" t="s">
        <v>57</v>
      </c>
      <c r="D69" s="17"/>
      <c r="E69" s="17"/>
      <c r="F69" s="17"/>
      <c r="G69" s="17"/>
    </row>
    <row r="70" spans="2:7" x14ac:dyDescent="0.25">
      <c r="F70"/>
    </row>
    <row r="71" spans="2:7" x14ac:dyDescent="0.25">
      <c r="F71"/>
    </row>
    <row r="72" spans="2:7" x14ac:dyDescent="0.25">
      <c r="B72" s="12" t="s">
        <v>0</v>
      </c>
      <c r="C72" s="1" t="s">
        <v>25</v>
      </c>
      <c r="F72"/>
    </row>
    <row r="73" spans="2:7" x14ac:dyDescent="0.25">
      <c r="C73" s="12" t="s">
        <v>60</v>
      </c>
      <c r="F73"/>
    </row>
    <row r="74" spans="2:7" x14ac:dyDescent="0.25">
      <c r="F74"/>
    </row>
    <row r="75" spans="2:7" x14ac:dyDescent="0.25">
      <c r="F75"/>
    </row>
    <row r="76" spans="2:7" x14ac:dyDescent="0.25">
      <c r="B76" s="12" t="s">
        <v>4</v>
      </c>
      <c r="C76" s="1" t="s">
        <v>26</v>
      </c>
      <c r="F76"/>
    </row>
    <row r="77" spans="2:7" x14ac:dyDescent="0.25">
      <c r="C77" s="12" t="s">
        <v>80</v>
      </c>
      <c r="F77"/>
    </row>
    <row r="78" spans="2:7" ht="30" x14ac:dyDescent="0.25">
      <c r="C78" s="20" t="s">
        <v>65</v>
      </c>
      <c r="D78" s="21" t="s">
        <v>20</v>
      </c>
      <c r="E78" s="21" t="s">
        <v>66</v>
      </c>
      <c r="F78" s="25" t="s">
        <v>67</v>
      </c>
      <c r="G78" s="28" t="s">
        <v>68</v>
      </c>
    </row>
    <row r="79" spans="2:7" x14ac:dyDescent="0.25">
      <c r="B79" s="18" t="s">
        <v>4</v>
      </c>
      <c r="C79" t="s">
        <v>17</v>
      </c>
      <c r="D79" s="8">
        <v>194</v>
      </c>
      <c r="E79" s="8">
        <v>281</v>
      </c>
      <c r="F79" s="26">
        <v>0.82</v>
      </c>
      <c r="G79" s="29">
        <v>0.97</v>
      </c>
    </row>
    <row r="80" spans="2:7" x14ac:dyDescent="0.25">
      <c r="B80" s="18" t="s">
        <v>4</v>
      </c>
      <c r="C80" t="s">
        <v>18</v>
      </c>
      <c r="D80" s="8">
        <v>37</v>
      </c>
      <c r="E80" s="8">
        <v>697</v>
      </c>
      <c r="F80" s="26">
        <v>0.98</v>
      </c>
      <c r="G80" s="29">
        <v>0.74</v>
      </c>
    </row>
    <row r="81" spans="2:7" x14ac:dyDescent="0.25">
      <c r="B81" s="18" t="s">
        <v>4</v>
      </c>
      <c r="C81" t="s">
        <v>69</v>
      </c>
      <c r="D81" s="8">
        <v>75</v>
      </c>
      <c r="E81" s="8">
        <v>365</v>
      </c>
      <c r="F81" s="26">
        <v>0.84</v>
      </c>
      <c r="G81" s="29">
        <v>1.48</v>
      </c>
    </row>
    <row r="82" spans="2:7" x14ac:dyDescent="0.25">
      <c r="B82" s="18" t="s">
        <v>4</v>
      </c>
      <c r="C82" t="s">
        <v>70</v>
      </c>
      <c r="D82" s="8">
        <v>66</v>
      </c>
      <c r="E82" s="8">
        <v>403</v>
      </c>
      <c r="F82" s="26">
        <v>0.98</v>
      </c>
      <c r="G82" s="29">
        <v>0.91</v>
      </c>
    </row>
    <row r="83" spans="2:7" x14ac:dyDescent="0.25">
      <c r="B83" s="18" t="s">
        <v>4</v>
      </c>
      <c r="C83" t="s">
        <v>71</v>
      </c>
      <c r="D83" s="8">
        <v>59</v>
      </c>
      <c r="E83" s="8">
        <v>721</v>
      </c>
      <c r="F83" s="26">
        <v>0.73</v>
      </c>
      <c r="G83" s="29">
        <v>0.84</v>
      </c>
    </row>
    <row r="84" spans="2:7" x14ac:dyDescent="0.25">
      <c r="B84" s="18" t="s">
        <v>4</v>
      </c>
      <c r="C84" t="s">
        <v>100</v>
      </c>
      <c r="D84" s="8">
        <v>45</v>
      </c>
      <c r="E84" s="8">
        <v>631</v>
      </c>
      <c r="F84" s="27">
        <v>1.51</v>
      </c>
      <c r="G84" s="29">
        <v>1.29</v>
      </c>
    </row>
    <row r="85" spans="2:7" x14ac:dyDescent="0.25">
      <c r="B85" s="18" t="s">
        <v>4</v>
      </c>
      <c r="C85" t="s">
        <v>101</v>
      </c>
      <c r="D85" s="8">
        <v>45</v>
      </c>
      <c r="E85" s="8">
        <v>302</v>
      </c>
      <c r="F85" s="27">
        <v>1.98</v>
      </c>
      <c r="G85" s="29">
        <v>2.14</v>
      </c>
    </row>
    <row r="86" spans="2:7" x14ac:dyDescent="0.25">
      <c r="B86" s="18" t="s">
        <v>4</v>
      </c>
      <c r="C86" t="s">
        <v>107</v>
      </c>
      <c r="D86" s="8">
        <v>45</v>
      </c>
      <c r="E86" s="8">
        <v>110</v>
      </c>
      <c r="F86" s="27">
        <v>0.77</v>
      </c>
      <c r="G86" s="29">
        <v>0.5</v>
      </c>
    </row>
    <row r="87" spans="2:7" x14ac:dyDescent="0.25">
      <c r="B87" s="18" t="s">
        <v>4</v>
      </c>
      <c r="C87" t="s">
        <v>102</v>
      </c>
      <c r="D87" s="8">
        <v>45</v>
      </c>
      <c r="E87" s="8">
        <v>70</v>
      </c>
      <c r="F87" s="27">
        <v>0.91</v>
      </c>
      <c r="G87" s="29">
        <v>0.84</v>
      </c>
    </row>
    <row r="88" spans="2:7" x14ac:dyDescent="0.25">
      <c r="B88" s="18" t="s">
        <v>4</v>
      </c>
      <c r="C88" t="s">
        <v>108</v>
      </c>
      <c r="D88" s="8">
        <v>41</v>
      </c>
      <c r="E88" s="8">
        <v>434</v>
      </c>
      <c r="F88" s="27">
        <v>1.62</v>
      </c>
      <c r="G88" s="29">
        <v>1.2</v>
      </c>
    </row>
    <row r="89" spans="2:7" x14ac:dyDescent="0.25">
      <c r="B89" s="18" t="s">
        <v>4</v>
      </c>
      <c r="C89" t="s">
        <v>103</v>
      </c>
      <c r="D89" s="8">
        <v>41</v>
      </c>
      <c r="E89" s="8">
        <v>363</v>
      </c>
      <c r="F89" s="27">
        <v>3.59</v>
      </c>
      <c r="G89" s="29">
        <v>1.46</v>
      </c>
    </row>
    <row r="90" spans="2:7" x14ac:dyDescent="0.25">
      <c r="B90" s="18" t="s">
        <v>4</v>
      </c>
      <c r="C90" t="s">
        <v>109</v>
      </c>
      <c r="D90" s="8">
        <v>41</v>
      </c>
      <c r="E90" s="8">
        <v>95</v>
      </c>
      <c r="F90" s="27">
        <v>0.7</v>
      </c>
      <c r="G90" s="29">
        <v>0.6</v>
      </c>
    </row>
    <row r="91" spans="2:7" x14ac:dyDescent="0.25">
      <c r="B91" s="18" t="s">
        <v>4</v>
      </c>
      <c r="C91" t="s">
        <v>104</v>
      </c>
      <c r="D91" s="8">
        <v>41</v>
      </c>
      <c r="E91" s="8">
        <v>100</v>
      </c>
      <c r="F91" s="27">
        <v>1.4</v>
      </c>
      <c r="G91" s="29">
        <v>0.71</v>
      </c>
    </row>
    <row r="92" spans="2:7" x14ac:dyDescent="0.25">
      <c r="B92" s="18" t="s">
        <v>4</v>
      </c>
      <c r="C92" t="s">
        <v>110</v>
      </c>
      <c r="D92" s="8">
        <v>54</v>
      </c>
      <c r="E92" s="8">
        <v>443</v>
      </c>
      <c r="F92" s="27">
        <v>0.88</v>
      </c>
      <c r="G92" s="29">
        <v>0.85</v>
      </c>
    </row>
    <row r="93" spans="2:7" x14ac:dyDescent="0.25">
      <c r="B93" s="18" t="s">
        <v>4</v>
      </c>
      <c r="C93" t="s">
        <v>105</v>
      </c>
      <c r="D93" s="8">
        <v>54</v>
      </c>
      <c r="E93" s="22">
        <v>1281</v>
      </c>
      <c r="F93" s="27">
        <v>1.63</v>
      </c>
      <c r="G93" s="29">
        <v>1.22</v>
      </c>
    </row>
    <row r="94" spans="2:7" x14ac:dyDescent="0.25">
      <c r="B94" s="18" t="s">
        <v>4</v>
      </c>
      <c r="C94" t="s">
        <v>111</v>
      </c>
      <c r="D94" s="8">
        <v>54</v>
      </c>
      <c r="E94" s="8">
        <v>189</v>
      </c>
      <c r="F94" s="27">
        <v>1.01</v>
      </c>
      <c r="G94" s="29">
        <v>0.96</v>
      </c>
    </row>
    <row r="95" spans="2:7" x14ac:dyDescent="0.25">
      <c r="B95" s="18" t="s">
        <v>4</v>
      </c>
      <c r="C95" t="s">
        <v>106</v>
      </c>
      <c r="D95" s="8">
        <v>54</v>
      </c>
      <c r="E95" s="8">
        <v>411</v>
      </c>
      <c r="F95" s="27">
        <v>1.2</v>
      </c>
      <c r="G95" s="29">
        <v>0.85</v>
      </c>
    </row>
    <row r="96" spans="2:7" x14ac:dyDescent="0.25">
      <c r="B96" s="18" t="s">
        <v>4</v>
      </c>
      <c r="C96" t="s">
        <v>72</v>
      </c>
      <c r="D96" s="8">
        <v>35</v>
      </c>
      <c r="E96" s="22">
        <v>1372</v>
      </c>
      <c r="F96" s="27">
        <v>3.03</v>
      </c>
      <c r="G96" s="29">
        <v>2.95</v>
      </c>
    </row>
    <row r="97" spans="2:7" x14ac:dyDescent="0.25">
      <c r="B97" s="18" t="s">
        <v>4</v>
      </c>
      <c r="C97" t="s">
        <v>73</v>
      </c>
      <c r="D97" s="8">
        <v>35</v>
      </c>
      <c r="E97" s="8">
        <v>529</v>
      </c>
      <c r="F97" s="27">
        <v>4.91</v>
      </c>
      <c r="G97" s="29">
        <v>5.21</v>
      </c>
    </row>
    <row r="98" spans="2:7" x14ac:dyDescent="0.25">
      <c r="B98" s="18" t="s">
        <v>4</v>
      </c>
      <c r="C98" t="s">
        <v>74</v>
      </c>
      <c r="D98" s="8">
        <v>70</v>
      </c>
      <c r="E98" s="8">
        <v>57</v>
      </c>
      <c r="F98" s="26">
        <v>1.06</v>
      </c>
      <c r="G98" s="30">
        <v>1.28</v>
      </c>
    </row>
    <row r="99" spans="2:7" x14ac:dyDescent="0.25">
      <c r="B99" s="18" t="s">
        <v>4</v>
      </c>
      <c r="C99" t="s">
        <v>75</v>
      </c>
      <c r="D99" s="8">
        <v>70</v>
      </c>
      <c r="E99" s="8">
        <v>172</v>
      </c>
      <c r="F99" s="27">
        <v>1.3</v>
      </c>
      <c r="G99" s="29">
        <v>1.27</v>
      </c>
    </row>
    <row r="100" spans="2:7" x14ac:dyDescent="0.25">
      <c r="B100" s="18" t="s">
        <v>4</v>
      </c>
      <c r="C100" t="s">
        <v>76</v>
      </c>
      <c r="D100" s="8">
        <v>70</v>
      </c>
      <c r="E100" s="8">
        <v>22</v>
      </c>
      <c r="F100" s="27">
        <v>0.77</v>
      </c>
      <c r="G100" s="29">
        <v>0.69</v>
      </c>
    </row>
    <row r="101" spans="2:7" x14ac:dyDescent="0.25">
      <c r="B101" s="18" t="s">
        <v>4</v>
      </c>
      <c r="C101" t="s">
        <v>77</v>
      </c>
      <c r="D101" s="8">
        <v>70</v>
      </c>
      <c r="E101" s="8">
        <v>44</v>
      </c>
      <c r="F101" s="27">
        <v>0.49</v>
      </c>
      <c r="G101" s="29">
        <v>0.41</v>
      </c>
    </row>
    <row r="102" spans="2:7" x14ac:dyDescent="0.25">
      <c r="B102" s="18" t="s">
        <v>4</v>
      </c>
      <c r="C102" t="s">
        <v>78</v>
      </c>
      <c r="D102" s="8">
        <v>70</v>
      </c>
      <c r="E102" s="8">
        <v>169</v>
      </c>
      <c r="F102" s="27">
        <v>1.08</v>
      </c>
      <c r="G102" s="29">
        <v>0.95</v>
      </c>
    </row>
    <row r="103" spans="2:7" x14ac:dyDescent="0.25">
      <c r="B103" s="18" t="s">
        <v>4</v>
      </c>
      <c r="C103" t="s">
        <v>79</v>
      </c>
      <c r="D103" s="8">
        <v>66</v>
      </c>
      <c r="E103" s="8">
        <v>144</v>
      </c>
      <c r="F103" s="27">
        <v>0.73</v>
      </c>
      <c r="G103" s="29">
        <v>0.65</v>
      </c>
    </row>
  </sheetData>
  <mergeCells count="1">
    <mergeCell ref="F42:G42"/>
  </mergeCells>
  <hyperlinks>
    <hyperlink ref="C4" r:id="rId1" xr:uid="{00000000-0004-0000-0100-000000000000}"/>
    <hyperlink ref="C34" r:id="rId2" xr:uid="{00000000-0004-0000-0100-000001000000}"/>
    <hyperlink ref="C41" r:id="rId3" xr:uid="{00000000-0004-0000-0100-000002000000}"/>
    <hyperlink ref="C72" r:id="rId4" xr:uid="{00000000-0004-0000-0100-000003000000}"/>
    <hyperlink ref="C76" r:id="rId5" xr:uid="{00000000-0004-0000-0100-000004000000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4"/>
  <sheetViews>
    <sheetView workbookViewId="0">
      <selection activeCell="B61" sqref="B61"/>
    </sheetView>
  </sheetViews>
  <sheetFormatPr defaultRowHeight="15" x14ac:dyDescent="0.25"/>
  <cols>
    <col min="1" max="1" width="3.140625" customWidth="1"/>
    <col min="2" max="2" width="21.140625" bestFit="1" customWidth="1"/>
    <col min="3" max="3" width="9.42578125" style="53" customWidth="1"/>
    <col min="4" max="6" width="9.42578125" customWidth="1"/>
    <col min="7" max="7" width="14.7109375" customWidth="1"/>
    <col min="8" max="8" width="21.140625" bestFit="1" customWidth="1"/>
    <col min="9" max="12" width="9.7109375" customWidth="1"/>
    <col min="14" max="14" width="2.7109375" customWidth="1"/>
    <col min="15" max="16" width="3.140625" customWidth="1"/>
    <col min="17" max="17" width="36.28515625" bestFit="1" customWidth="1"/>
    <col min="22" max="23" width="3.140625" customWidth="1"/>
  </cols>
  <sheetData>
    <row r="1" spans="2:23" x14ac:dyDescent="0.25">
      <c r="N1" s="58"/>
      <c r="O1" s="2"/>
      <c r="W1" s="2"/>
    </row>
    <row r="2" spans="2:23" ht="18.75" x14ac:dyDescent="0.3">
      <c r="B2" s="34" t="s">
        <v>140</v>
      </c>
      <c r="N2" s="58"/>
      <c r="O2" s="2"/>
      <c r="Q2" s="34" t="s">
        <v>140</v>
      </c>
      <c r="W2" s="2"/>
    </row>
    <row r="3" spans="2:23" x14ac:dyDescent="0.25">
      <c r="N3" s="58"/>
      <c r="O3" s="2"/>
      <c r="W3" s="2"/>
    </row>
    <row r="4" spans="2:23" x14ac:dyDescent="0.25">
      <c r="B4" s="47" t="s">
        <v>4</v>
      </c>
      <c r="C4" s="1" t="s">
        <v>26</v>
      </c>
      <c r="N4" s="58"/>
      <c r="O4" s="2"/>
      <c r="R4" s="45" t="s">
        <v>157</v>
      </c>
      <c r="S4" s="45" t="s">
        <v>158</v>
      </c>
      <c r="T4" s="45" t="s">
        <v>159</v>
      </c>
      <c r="U4" s="45" t="s">
        <v>30</v>
      </c>
      <c r="W4" s="2"/>
    </row>
    <row r="5" spans="2:23" x14ac:dyDescent="0.25">
      <c r="N5" s="58"/>
      <c r="O5" s="2"/>
      <c r="Q5" t="s">
        <v>156</v>
      </c>
      <c r="R5" s="46">
        <v>3.2000000000000001E-2</v>
      </c>
      <c r="S5" s="46">
        <v>8.1000000000000003E-2</v>
      </c>
      <c r="T5" s="46">
        <v>0.24</v>
      </c>
      <c r="U5" s="60">
        <v>0.64700000000000002</v>
      </c>
      <c r="W5" s="2"/>
    </row>
    <row r="6" spans="2:23" x14ac:dyDescent="0.25">
      <c r="B6" s="51" t="s">
        <v>151</v>
      </c>
      <c r="H6" s="51" t="s">
        <v>152</v>
      </c>
      <c r="N6" s="58"/>
      <c r="O6" s="2"/>
      <c r="Q6" t="s">
        <v>160</v>
      </c>
      <c r="R6" s="46">
        <v>1.2E-2</v>
      </c>
      <c r="S6" s="46">
        <v>3.9E-2</v>
      </c>
      <c r="T6" s="46">
        <v>0.22800000000000001</v>
      </c>
      <c r="U6" s="60">
        <v>0.72099999999999997</v>
      </c>
      <c r="W6" s="2"/>
    </row>
    <row r="7" spans="2:23" x14ac:dyDescent="0.25">
      <c r="C7" s="75" t="s">
        <v>113</v>
      </c>
      <c r="D7" s="75"/>
      <c r="E7" s="75" t="s">
        <v>114</v>
      </c>
      <c r="F7" s="75"/>
      <c r="I7" s="75" t="s">
        <v>124</v>
      </c>
      <c r="J7" s="75"/>
      <c r="K7" s="75" t="s">
        <v>114</v>
      </c>
      <c r="L7" s="75"/>
      <c r="N7" s="58"/>
      <c r="O7" s="2"/>
      <c r="Q7" t="s">
        <v>161</v>
      </c>
      <c r="R7" s="46">
        <v>1.0999999999999999E-2</v>
      </c>
      <c r="S7" s="46">
        <v>1.4E-2</v>
      </c>
      <c r="T7" s="46">
        <v>0.23799999999999999</v>
      </c>
      <c r="U7" s="60">
        <v>0.73799999999999999</v>
      </c>
      <c r="W7" s="2"/>
    </row>
    <row r="8" spans="2:23" x14ac:dyDescent="0.25">
      <c r="C8" s="75" t="s">
        <v>115</v>
      </c>
      <c r="D8" s="75"/>
      <c r="E8" s="75" t="s">
        <v>116</v>
      </c>
      <c r="F8" s="75"/>
      <c r="I8" s="75" t="s">
        <v>115</v>
      </c>
      <c r="J8" s="75"/>
      <c r="K8" s="75" t="s">
        <v>116</v>
      </c>
      <c r="L8" s="75"/>
      <c r="N8" s="58"/>
      <c r="O8" s="2"/>
      <c r="Q8" t="s">
        <v>162</v>
      </c>
      <c r="R8" s="46">
        <v>1.7000000000000001E-2</v>
      </c>
      <c r="S8" s="46">
        <v>3.6999999999999998E-2</v>
      </c>
      <c r="T8" s="46">
        <v>0.251</v>
      </c>
      <c r="U8" s="60">
        <v>0.69499999999999995</v>
      </c>
      <c r="W8" s="2"/>
    </row>
    <row r="9" spans="2:23" x14ac:dyDescent="0.25">
      <c r="B9" s="45" t="s">
        <v>112</v>
      </c>
      <c r="C9" s="52" t="s">
        <v>117</v>
      </c>
      <c r="D9" s="45" t="s">
        <v>118</v>
      </c>
      <c r="E9" s="45" t="s">
        <v>117</v>
      </c>
      <c r="F9" s="45" t="s">
        <v>118</v>
      </c>
      <c r="H9" s="45" t="s">
        <v>112</v>
      </c>
      <c r="I9" s="52" t="s">
        <v>117</v>
      </c>
      <c r="J9" s="45" t="s">
        <v>118</v>
      </c>
      <c r="K9" s="45" t="s">
        <v>117</v>
      </c>
      <c r="L9" s="45" t="s">
        <v>118</v>
      </c>
      <c r="N9" s="58"/>
      <c r="O9" s="2"/>
      <c r="Q9" t="s">
        <v>163</v>
      </c>
      <c r="R9" s="46">
        <v>3.0000000000000001E-3</v>
      </c>
      <c r="S9" s="46">
        <v>1.4999999999999999E-2</v>
      </c>
      <c r="T9" s="46">
        <v>0.27300000000000002</v>
      </c>
      <c r="U9" s="60">
        <v>0.70899999999999996</v>
      </c>
      <c r="W9" s="2"/>
    </row>
    <row r="10" spans="2:23" x14ac:dyDescent="0.25">
      <c r="B10" s="44" t="s">
        <v>119</v>
      </c>
      <c r="C10" s="53">
        <v>9</v>
      </c>
      <c r="D10" s="46">
        <v>3.2000000000000001E-2</v>
      </c>
      <c r="E10">
        <v>624</v>
      </c>
      <c r="F10" s="46">
        <v>0.02</v>
      </c>
      <c r="H10" s="44" t="s">
        <v>119</v>
      </c>
      <c r="I10" s="53">
        <v>6</v>
      </c>
      <c r="J10" s="46">
        <v>1.2E-2</v>
      </c>
      <c r="K10">
        <v>11</v>
      </c>
      <c r="L10" s="46">
        <v>1.4E-2</v>
      </c>
      <c r="N10" s="58"/>
      <c r="O10" s="2"/>
      <c r="Q10" t="s">
        <v>164</v>
      </c>
      <c r="R10" s="46">
        <v>5.0000000000000001E-3</v>
      </c>
      <c r="S10" s="46">
        <v>2.7E-2</v>
      </c>
      <c r="T10" s="46">
        <v>0.129</v>
      </c>
      <c r="U10" s="60">
        <v>0.83799999999999997</v>
      </c>
      <c r="W10" s="2"/>
    </row>
    <row r="11" spans="2:23" x14ac:dyDescent="0.25">
      <c r="B11" s="44" t="s">
        <v>120</v>
      </c>
      <c r="C11" s="53">
        <v>23</v>
      </c>
      <c r="D11" s="46">
        <v>8.1000000000000003E-2</v>
      </c>
      <c r="E11" s="43">
        <v>2609</v>
      </c>
      <c r="F11" s="46">
        <v>8.4000000000000005E-2</v>
      </c>
      <c r="H11" s="44" t="s">
        <v>120</v>
      </c>
      <c r="I11" s="53">
        <v>20</v>
      </c>
      <c r="J11" s="46">
        <v>3.9E-2</v>
      </c>
      <c r="K11" s="43">
        <v>35</v>
      </c>
      <c r="L11" s="46">
        <v>4.2999999999999997E-2</v>
      </c>
      <c r="N11" s="58"/>
      <c r="O11" s="2"/>
      <c r="Q11" t="s">
        <v>165</v>
      </c>
      <c r="R11" s="46">
        <v>7.0000000000000001E-3</v>
      </c>
      <c r="S11" s="46">
        <v>2.5999999999999999E-2</v>
      </c>
      <c r="T11" s="46">
        <v>0.20699999999999999</v>
      </c>
      <c r="U11" s="60">
        <v>0.76</v>
      </c>
      <c r="W11" s="2"/>
    </row>
    <row r="12" spans="2:23" x14ac:dyDescent="0.25">
      <c r="B12" s="44" t="s">
        <v>121</v>
      </c>
      <c r="C12" s="53">
        <v>68</v>
      </c>
      <c r="D12" s="46">
        <v>0.24</v>
      </c>
      <c r="E12" s="43">
        <v>8225</v>
      </c>
      <c r="F12" s="46">
        <v>0.26600000000000001</v>
      </c>
      <c r="H12" s="44" t="s">
        <v>121</v>
      </c>
      <c r="I12" s="53">
        <v>118</v>
      </c>
      <c r="J12" s="46">
        <v>0.22800000000000001</v>
      </c>
      <c r="K12" s="43">
        <v>198</v>
      </c>
      <c r="L12" s="46">
        <v>0.245</v>
      </c>
      <c r="N12" s="58"/>
      <c r="O12" s="2"/>
      <c r="Q12" t="s">
        <v>166</v>
      </c>
      <c r="R12" s="46">
        <v>2E-3</v>
      </c>
      <c r="S12" s="46">
        <v>1.9E-2</v>
      </c>
      <c r="T12" s="46">
        <v>0.20200000000000001</v>
      </c>
      <c r="U12" s="60">
        <v>0.77700000000000002</v>
      </c>
      <c r="W12" s="2"/>
    </row>
    <row r="13" spans="2:23" x14ac:dyDescent="0.25">
      <c r="B13" s="48" t="s">
        <v>122</v>
      </c>
      <c r="C13" s="54">
        <v>183</v>
      </c>
      <c r="D13" s="49">
        <v>0.64700000000000002</v>
      </c>
      <c r="E13" s="50">
        <v>19482</v>
      </c>
      <c r="F13" s="49">
        <v>0.63</v>
      </c>
      <c r="H13" s="48" t="s">
        <v>122</v>
      </c>
      <c r="I13" s="54">
        <v>373</v>
      </c>
      <c r="J13" s="49">
        <v>0.72099999999999997</v>
      </c>
      <c r="K13" s="50">
        <v>565</v>
      </c>
      <c r="L13" s="49">
        <v>0.69899999999999995</v>
      </c>
      <c r="N13" s="58"/>
      <c r="O13" s="2"/>
      <c r="Q13" t="s">
        <v>167</v>
      </c>
      <c r="R13" s="46">
        <v>2E-3</v>
      </c>
      <c r="S13" s="46">
        <v>2.5000000000000001E-2</v>
      </c>
      <c r="T13" s="46">
        <v>0.219</v>
      </c>
      <c r="U13" s="60">
        <v>0.754</v>
      </c>
      <c r="W13" s="2"/>
    </row>
    <row r="14" spans="2:23" x14ac:dyDescent="0.25">
      <c r="B14" s="44" t="s">
        <v>123</v>
      </c>
      <c r="C14" s="53">
        <v>283</v>
      </c>
      <c r="D14" s="46">
        <v>1</v>
      </c>
      <c r="E14" s="43">
        <v>30940</v>
      </c>
      <c r="F14" s="46">
        <v>1</v>
      </c>
      <c r="H14" s="44" t="s">
        <v>123</v>
      </c>
      <c r="I14" s="53">
        <v>517</v>
      </c>
      <c r="J14" s="46">
        <v>1</v>
      </c>
      <c r="K14" s="43">
        <v>808</v>
      </c>
      <c r="L14" s="46">
        <v>1</v>
      </c>
      <c r="N14" s="58"/>
      <c r="O14" s="2"/>
      <c r="Q14" t="s">
        <v>168</v>
      </c>
      <c r="R14" s="46">
        <v>0</v>
      </c>
      <c r="S14" s="46">
        <v>4.4999999999999998E-2</v>
      </c>
      <c r="T14" s="46">
        <v>0.22700000000000001</v>
      </c>
      <c r="U14" s="60">
        <v>0.72699999999999998</v>
      </c>
      <c r="W14" s="2"/>
    </row>
    <row r="15" spans="2:23" x14ac:dyDescent="0.25">
      <c r="C15" s="55">
        <f>SUM(C10:C13)-C14</f>
        <v>0</v>
      </c>
      <c r="D15" s="56">
        <f t="shared" ref="D15" si="0">SUM(D10:D13)-D14</f>
        <v>0</v>
      </c>
      <c r="E15" s="55">
        <f t="shared" ref="E15" si="1">SUM(E10:E13)-E14</f>
        <v>0</v>
      </c>
      <c r="F15" s="56">
        <f t="shared" ref="F15" si="2">SUM(F10:F13)-F14</f>
        <v>0</v>
      </c>
      <c r="I15" s="55">
        <f>SUM(I10:I13)-I14</f>
        <v>0</v>
      </c>
      <c r="J15" s="56">
        <f t="shared" ref="J15" si="3">SUM(J10:J13)-J14</f>
        <v>0</v>
      </c>
      <c r="K15" s="55">
        <f t="shared" ref="K15" si="4">SUM(K10:K13)-K14</f>
        <v>1</v>
      </c>
      <c r="L15" s="56">
        <f t="shared" ref="L15" si="5">SUM(L10:L13)-L14</f>
        <v>9.9999999999988987E-4</v>
      </c>
      <c r="N15" s="58"/>
      <c r="O15" s="2"/>
      <c r="Q15" t="s">
        <v>169</v>
      </c>
      <c r="R15" s="46">
        <v>0</v>
      </c>
      <c r="S15" s="46">
        <v>2.3E-2</v>
      </c>
      <c r="T15" s="46">
        <v>0.20499999999999999</v>
      </c>
      <c r="U15" s="60">
        <v>0.77300000000000002</v>
      </c>
      <c r="W15" s="2"/>
    </row>
    <row r="16" spans="2:23" x14ac:dyDescent="0.25">
      <c r="N16" s="58"/>
      <c r="O16" s="2"/>
      <c r="Q16" t="s">
        <v>170</v>
      </c>
      <c r="R16" s="46">
        <v>6.0000000000000001E-3</v>
      </c>
      <c r="S16" s="46">
        <v>6.5000000000000002E-2</v>
      </c>
      <c r="T16" s="46">
        <v>0.249</v>
      </c>
      <c r="U16" s="60">
        <v>0.68</v>
      </c>
      <c r="W16" s="2"/>
    </row>
    <row r="17" spans="2:23" x14ac:dyDescent="0.25">
      <c r="B17" s="51" t="s">
        <v>146</v>
      </c>
      <c r="H17" s="51" t="s">
        <v>147</v>
      </c>
      <c r="I17" s="53"/>
      <c r="N17" s="58"/>
      <c r="O17" s="2"/>
      <c r="Q17" t="s">
        <v>171</v>
      </c>
      <c r="R17" s="46">
        <v>1.4E-2</v>
      </c>
      <c r="S17" s="46">
        <v>7.5999999999999998E-2</v>
      </c>
      <c r="T17" s="46">
        <v>0.26400000000000001</v>
      </c>
      <c r="U17" s="60">
        <v>0.64600000000000002</v>
      </c>
      <c r="W17" s="2"/>
    </row>
    <row r="18" spans="2:23" x14ac:dyDescent="0.25">
      <c r="C18" s="75" t="s">
        <v>125</v>
      </c>
      <c r="D18" s="75"/>
      <c r="E18" s="75" t="s">
        <v>114</v>
      </c>
      <c r="F18" s="75"/>
      <c r="I18" s="75" t="s">
        <v>126</v>
      </c>
      <c r="J18" s="75"/>
      <c r="K18" s="75" t="s">
        <v>114</v>
      </c>
      <c r="L18" s="75"/>
      <c r="N18" s="58"/>
      <c r="O18" s="2"/>
      <c r="Q18" t="s">
        <v>172</v>
      </c>
      <c r="R18" s="46">
        <v>0</v>
      </c>
      <c r="S18" s="46">
        <v>3.5000000000000003E-2</v>
      </c>
      <c r="T18" s="46">
        <v>0.22800000000000001</v>
      </c>
      <c r="U18" s="60">
        <v>0.73699999999999999</v>
      </c>
      <c r="W18" s="2"/>
    </row>
    <row r="19" spans="2:23" x14ac:dyDescent="0.25">
      <c r="C19" s="75" t="s">
        <v>115</v>
      </c>
      <c r="D19" s="75"/>
      <c r="E19" s="75" t="s">
        <v>116</v>
      </c>
      <c r="F19" s="75"/>
      <c r="I19" s="75" t="s">
        <v>115</v>
      </c>
      <c r="J19" s="75"/>
      <c r="K19" s="75" t="s">
        <v>116</v>
      </c>
      <c r="L19" s="75"/>
      <c r="N19" s="58"/>
      <c r="O19" s="2"/>
      <c r="Q19" t="s">
        <v>173</v>
      </c>
      <c r="R19" s="46">
        <v>0</v>
      </c>
      <c r="S19" s="46">
        <v>2.9000000000000001E-2</v>
      </c>
      <c r="T19" s="46">
        <v>0.23300000000000001</v>
      </c>
      <c r="U19" s="60">
        <v>0.73799999999999999</v>
      </c>
      <c r="W19" s="2"/>
    </row>
    <row r="20" spans="2:23" x14ac:dyDescent="0.25">
      <c r="B20" s="45" t="s">
        <v>112</v>
      </c>
      <c r="C20" s="52" t="s">
        <v>117</v>
      </c>
      <c r="D20" s="45" t="s">
        <v>118</v>
      </c>
      <c r="E20" s="45" t="s">
        <v>117</v>
      </c>
      <c r="F20" s="45" t="s">
        <v>118</v>
      </c>
      <c r="H20" s="45" t="s">
        <v>112</v>
      </c>
      <c r="I20" s="52" t="s">
        <v>117</v>
      </c>
      <c r="J20" s="45" t="s">
        <v>118</v>
      </c>
      <c r="K20" s="45" t="s">
        <v>117</v>
      </c>
      <c r="L20" s="45" t="s">
        <v>118</v>
      </c>
      <c r="N20" s="58"/>
      <c r="O20" s="2"/>
      <c r="W20" s="2"/>
    </row>
    <row r="21" spans="2:23" x14ac:dyDescent="0.25">
      <c r="B21" s="44" t="s">
        <v>119</v>
      </c>
      <c r="C21" s="53">
        <v>4</v>
      </c>
      <c r="D21" s="46">
        <v>1.0999999999999999E-2</v>
      </c>
      <c r="E21">
        <v>106</v>
      </c>
      <c r="F21" s="46">
        <v>8.0000000000000002E-3</v>
      </c>
      <c r="H21" s="44" t="s">
        <v>119</v>
      </c>
      <c r="I21" s="53">
        <v>7</v>
      </c>
      <c r="J21" s="46">
        <v>1.7000000000000001E-2</v>
      </c>
      <c r="K21">
        <v>48</v>
      </c>
      <c r="L21" s="46">
        <v>3.0000000000000001E-3</v>
      </c>
      <c r="N21" s="58"/>
      <c r="O21" s="2"/>
      <c r="P21" s="2"/>
      <c r="Q21" s="2"/>
      <c r="R21" s="2"/>
      <c r="S21" s="2"/>
      <c r="T21" s="2"/>
      <c r="U21" s="2"/>
      <c r="V21" s="2"/>
      <c r="W21" s="2"/>
    </row>
    <row r="22" spans="2:23" x14ac:dyDescent="0.25">
      <c r="B22" s="44" t="s">
        <v>120</v>
      </c>
      <c r="C22" s="53">
        <v>5</v>
      </c>
      <c r="D22" s="46">
        <v>1.4E-2</v>
      </c>
      <c r="E22" s="43">
        <v>528</v>
      </c>
      <c r="F22" s="46">
        <v>3.9E-2</v>
      </c>
      <c r="H22" s="44" t="s">
        <v>120</v>
      </c>
      <c r="I22" s="53">
        <v>15</v>
      </c>
      <c r="J22" s="46">
        <v>3.6999999999999998E-2</v>
      </c>
      <c r="K22" s="43">
        <v>421</v>
      </c>
      <c r="L22" s="46">
        <v>2.4E-2</v>
      </c>
      <c r="N22" s="58"/>
    </row>
    <row r="23" spans="2:23" x14ac:dyDescent="0.25">
      <c r="B23" s="44" t="s">
        <v>121</v>
      </c>
      <c r="C23" s="53">
        <v>87</v>
      </c>
      <c r="D23" s="46">
        <v>0.23799999999999999</v>
      </c>
      <c r="E23" s="43">
        <v>3188</v>
      </c>
      <c r="F23" s="46">
        <v>0.23499999999999999</v>
      </c>
      <c r="H23" s="44" t="s">
        <v>121</v>
      </c>
      <c r="I23" s="53">
        <v>101</v>
      </c>
      <c r="J23" s="46">
        <v>0.251</v>
      </c>
      <c r="K23" s="43">
        <v>3994</v>
      </c>
      <c r="L23" s="46">
        <v>0.22800000000000001</v>
      </c>
      <c r="N23" s="58"/>
    </row>
    <row r="24" spans="2:23" x14ac:dyDescent="0.25">
      <c r="B24" s="48" t="s">
        <v>122</v>
      </c>
      <c r="C24" s="54">
        <v>270</v>
      </c>
      <c r="D24" s="49">
        <v>0.73799999999999999</v>
      </c>
      <c r="E24" s="50">
        <v>9733</v>
      </c>
      <c r="F24" s="49">
        <v>0.71799999999999997</v>
      </c>
      <c r="H24" s="48" t="s">
        <v>122</v>
      </c>
      <c r="I24" s="54">
        <v>280</v>
      </c>
      <c r="J24" s="49">
        <v>0.69499999999999995</v>
      </c>
      <c r="K24" s="50">
        <v>13020</v>
      </c>
      <c r="L24" s="49">
        <v>0.745</v>
      </c>
      <c r="N24" s="58"/>
    </row>
    <row r="25" spans="2:23" x14ac:dyDescent="0.25">
      <c r="B25" s="44" t="s">
        <v>123</v>
      </c>
      <c r="C25" s="53">
        <v>366</v>
      </c>
      <c r="D25" s="46">
        <v>1</v>
      </c>
      <c r="E25" s="43">
        <v>13554</v>
      </c>
      <c r="F25" s="46">
        <v>1</v>
      </c>
      <c r="H25" s="44" t="s">
        <v>123</v>
      </c>
      <c r="I25" s="53">
        <v>403</v>
      </c>
      <c r="J25" s="46">
        <v>1</v>
      </c>
      <c r="K25" s="43">
        <v>17483</v>
      </c>
      <c r="L25" s="46">
        <v>1</v>
      </c>
      <c r="N25" s="58"/>
    </row>
    <row r="26" spans="2:23" x14ac:dyDescent="0.25">
      <c r="C26" s="55">
        <f>SUM(C21:C24)-C25</f>
        <v>0</v>
      </c>
      <c r="D26" s="56">
        <f t="shared" ref="D26" si="6">SUM(D21:D24)-D25</f>
        <v>9.9999999999988987E-4</v>
      </c>
      <c r="E26" s="55">
        <f t="shared" ref="E26" si="7">SUM(E21:E24)-E25</f>
        <v>1</v>
      </c>
      <c r="F26" s="56">
        <f t="shared" ref="F26" si="8">SUM(F21:F24)-F25</f>
        <v>0</v>
      </c>
      <c r="I26" s="55">
        <f>SUM(I21:I24)-I25</f>
        <v>0</v>
      </c>
      <c r="J26" s="56">
        <f t="shared" ref="J26" si="9">SUM(J21:J24)-J25</f>
        <v>0</v>
      </c>
      <c r="K26" s="55">
        <f t="shared" ref="K26" si="10">SUM(K21:K24)-K25</f>
        <v>0</v>
      </c>
      <c r="L26" s="56">
        <f t="shared" ref="L26" si="11">SUM(L21:L24)-L25</f>
        <v>0</v>
      </c>
      <c r="N26" s="58"/>
    </row>
    <row r="27" spans="2:23" x14ac:dyDescent="0.25">
      <c r="N27" s="58"/>
    </row>
    <row r="28" spans="2:23" x14ac:dyDescent="0.25">
      <c r="B28" s="51" t="s">
        <v>148</v>
      </c>
      <c r="C28"/>
      <c r="G28" s="47"/>
      <c r="H28" s="51" t="s">
        <v>149</v>
      </c>
      <c r="N28" s="58"/>
    </row>
    <row r="29" spans="2:23" x14ac:dyDescent="0.25">
      <c r="C29" s="75" t="s">
        <v>127</v>
      </c>
      <c r="D29" s="75"/>
      <c r="E29" s="75" t="s">
        <v>114</v>
      </c>
      <c r="F29" s="75"/>
      <c r="I29" s="75" t="s">
        <v>128</v>
      </c>
      <c r="J29" s="75"/>
      <c r="K29" s="75" t="s">
        <v>114</v>
      </c>
      <c r="L29" s="75"/>
      <c r="N29" s="58"/>
    </row>
    <row r="30" spans="2:23" x14ac:dyDescent="0.25">
      <c r="C30" s="75" t="s">
        <v>115</v>
      </c>
      <c r="D30" s="75"/>
      <c r="E30" s="75" t="s">
        <v>116</v>
      </c>
      <c r="F30" s="75"/>
      <c r="I30" s="75" t="s">
        <v>115</v>
      </c>
      <c r="J30" s="75"/>
      <c r="K30" s="75" t="s">
        <v>116</v>
      </c>
      <c r="L30" s="75"/>
      <c r="N30" s="58"/>
    </row>
    <row r="31" spans="2:23" x14ac:dyDescent="0.25">
      <c r="B31" s="45" t="s">
        <v>112</v>
      </c>
      <c r="C31" s="52" t="s">
        <v>117</v>
      </c>
      <c r="D31" s="45" t="s">
        <v>118</v>
      </c>
      <c r="E31" s="45" t="s">
        <v>117</v>
      </c>
      <c r="F31" s="45" t="s">
        <v>118</v>
      </c>
      <c r="H31" s="45" t="s">
        <v>112</v>
      </c>
      <c r="I31" s="52" t="s">
        <v>117</v>
      </c>
      <c r="J31" s="45" t="s">
        <v>118</v>
      </c>
      <c r="K31" s="45" t="s">
        <v>117</v>
      </c>
      <c r="L31" s="45" t="s">
        <v>118</v>
      </c>
      <c r="N31" s="58"/>
    </row>
    <row r="32" spans="2:23" x14ac:dyDescent="0.25">
      <c r="B32" s="44" t="s">
        <v>119</v>
      </c>
      <c r="C32" s="53">
        <v>2</v>
      </c>
      <c r="D32" s="46">
        <v>3.0000000000000001E-3</v>
      </c>
      <c r="E32">
        <v>30</v>
      </c>
      <c r="F32" s="46">
        <v>3.0000000000000001E-3</v>
      </c>
      <c r="H32" s="44" t="s">
        <v>119</v>
      </c>
      <c r="I32" s="53">
        <v>6</v>
      </c>
      <c r="J32" s="46">
        <v>5.0000000000000001E-3</v>
      </c>
      <c r="K32">
        <v>108</v>
      </c>
      <c r="L32" s="46">
        <v>8.9999999999999993E-3</v>
      </c>
      <c r="N32" s="58"/>
    </row>
    <row r="33" spans="2:14" x14ac:dyDescent="0.25">
      <c r="B33" s="44" t="s">
        <v>120</v>
      </c>
      <c r="C33" s="53">
        <v>11</v>
      </c>
      <c r="D33" s="46">
        <v>1.4999999999999999E-2</v>
      </c>
      <c r="E33" s="43">
        <v>193</v>
      </c>
      <c r="F33" s="46">
        <v>2.1000000000000001E-2</v>
      </c>
      <c r="H33" s="44" t="s">
        <v>120</v>
      </c>
      <c r="I33" s="53">
        <v>30</v>
      </c>
      <c r="J33" s="46">
        <v>2.7E-2</v>
      </c>
      <c r="K33" s="43">
        <v>413</v>
      </c>
      <c r="L33" s="46">
        <v>3.5000000000000003E-2</v>
      </c>
      <c r="N33" s="58"/>
    </row>
    <row r="34" spans="2:14" x14ac:dyDescent="0.25">
      <c r="B34" s="44" t="s">
        <v>121</v>
      </c>
      <c r="C34" s="53">
        <v>197</v>
      </c>
      <c r="D34" s="46">
        <v>0.27300000000000002</v>
      </c>
      <c r="E34" s="43">
        <v>2292</v>
      </c>
      <c r="F34" s="46">
        <v>0.25</v>
      </c>
      <c r="H34" s="44" t="s">
        <v>121</v>
      </c>
      <c r="I34" s="53">
        <v>144</v>
      </c>
      <c r="J34" s="46">
        <v>0.129</v>
      </c>
      <c r="K34" s="43">
        <v>1738</v>
      </c>
      <c r="L34" s="46">
        <v>0.14799999999999999</v>
      </c>
      <c r="N34" s="58"/>
    </row>
    <row r="35" spans="2:14" x14ac:dyDescent="0.25">
      <c r="B35" s="48" t="s">
        <v>122</v>
      </c>
      <c r="C35" s="54">
        <v>511</v>
      </c>
      <c r="D35" s="49">
        <v>0.70899999999999996</v>
      </c>
      <c r="E35" s="50">
        <v>6657</v>
      </c>
      <c r="F35" s="49">
        <v>0.72599999999999998</v>
      </c>
      <c r="H35" s="48" t="s">
        <v>122</v>
      </c>
      <c r="I35" s="54">
        <v>933</v>
      </c>
      <c r="J35" s="49">
        <v>0.83799999999999997</v>
      </c>
      <c r="K35" s="50">
        <v>9499</v>
      </c>
      <c r="L35" s="49">
        <v>0.80800000000000005</v>
      </c>
      <c r="N35" s="58"/>
    </row>
    <row r="36" spans="2:14" x14ac:dyDescent="0.25">
      <c r="B36" s="44" t="s">
        <v>123</v>
      </c>
      <c r="C36" s="53">
        <v>721</v>
      </c>
      <c r="D36" s="46">
        <v>1</v>
      </c>
      <c r="E36" s="43">
        <v>9172</v>
      </c>
      <c r="F36" s="46">
        <v>1</v>
      </c>
      <c r="H36" s="44" t="s">
        <v>123</v>
      </c>
      <c r="I36" s="53">
        <v>1113</v>
      </c>
      <c r="J36" s="46">
        <v>1</v>
      </c>
      <c r="K36" s="43">
        <v>11758</v>
      </c>
      <c r="L36" s="46">
        <v>1</v>
      </c>
      <c r="N36" s="58"/>
    </row>
    <row r="37" spans="2:14" x14ac:dyDescent="0.25">
      <c r="C37" s="55">
        <f>SUM(C32:C35)-C36</f>
        <v>0</v>
      </c>
      <c r="D37" s="56">
        <f t="shared" ref="D37" si="12">SUM(D32:D35)-D36</f>
        <v>0</v>
      </c>
      <c r="E37" s="55">
        <f t="shared" ref="E37" si="13">SUM(E32:E35)-E36</f>
        <v>0</v>
      </c>
      <c r="F37" s="56">
        <f t="shared" ref="F37" si="14">SUM(F32:F35)-F36</f>
        <v>0</v>
      </c>
      <c r="I37" s="55">
        <f>SUM(I32:I35)-I36</f>
        <v>0</v>
      </c>
      <c r="J37" s="56">
        <f t="shared" ref="J37" si="15">SUM(J32:J35)-J36</f>
        <v>-1.0000000000000009E-3</v>
      </c>
      <c r="K37" s="55">
        <f t="shared" ref="K37" si="16">SUM(K32:K35)-K36</f>
        <v>0</v>
      </c>
      <c r="L37" s="56">
        <f t="shared" ref="L37" si="17">SUM(L32:L35)-L36</f>
        <v>0</v>
      </c>
      <c r="N37" s="58"/>
    </row>
    <row r="38" spans="2:14" x14ac:dyDescent="0.25">
      <c r="N38" s="58"/>
    </row>
    <row r="39" spans="2:14" x14ac:dyDescent="0.25">
      <c r="B39" s="51" t="s">
        <v>145</v>
      </c>
      <c r="H39" s="51" t="s">
        <v>150</v>
      </c>
      <c r="I39" s="53"/>
      <c r="N39" s="58"/>
    </row>
    <row r="40" spans="2:14" x14ac:dyDescent="0.25">
      <c r="C40" s="75" t="s">
        <v>129</v>
      </c>
      <c r="D40" s="75"/>
      <c r="E40" s="75" t="s">
        <v>114</v>
      </c>
      <c r="F40" s="75"/>
      <c r="I40" s="75" t="s">
        <v>130</v>
      </c>
      <c r="J40" s="75"/>
      <c r="K40" s="75" t="s">
        <v>114</v>
      </c>
      <c r="L40" s="75"/>
      <c r="N40" s="58"/>
    </row>
    <row r="41" spans="2:14" x14ac:dyDescent="0.25">
      <c r="C41" s="75" t="s">
        <v>115</v>
      </c>
      <c r="D41" s="75"/>
      <c r="E41" s="75" t="s">
        <v>116</v>
      </c>
      <c r="F41" s="75"/>
      <c r="I41" s="75" t="s">
        <v>115</v>
      </c>
      <c r="J41" s="75"/>
      <c r="K41" s="75" t="s">
        <v>116</v>
      </c>
      <c r="L41" s="75"/>
      <c r="N41" s="58"/>
    </row>
    <row r="42" spans="2:14" x14ac:dyDescent="0.25">
      <c r="B42" s="45" t="s">
        <v>112</v>
      </c>
      <c r="C42" s="52" t="s">
        <v>117</v>
      </c>
      <c r="D42" s="45" t="s">
        <v>118</v>
      </c>
      <c r="E42" s="45" t="s">
        <v>117</v>
      </c>
      <c r="F42" s="45" t="s">
        <v>118</v>
      </c>
      <c r="H42" s="45" t="s">
        <v>112</v>
      </c>
      <c r="I42" s="52" t="s">
        <v>117</v>
      </c>
      <c r="J42" s="45" t="s">
        <v>118</v>
      </c>
      <c r="K42" s="45" t="s">
        <v>117</v>
      </c>
      <c r="L42" s="45" t="s">
        <v>118</v>
      </c>
      <c r="N42" s="58"/>
    </row>
    <row r="43" spans="2:14" x14ac:dyDescent="0.25">
      <c r="B43" s="44" t="s">
        <v>119</v>
      </c>
      <c r="C43" s="53">
        <v>23</v>
      </c>
      <c r="D43" s="46">
        <v>7.0000000000000001E-3</v>
      </c>
      <c r="E43">
        <v>170</v>
      </c>
      <c r="F43" s="46">
        <v>4.0000000000000001E-3</v>
      </c>
      <c r="H43" s="44" t="s">
        <v>119</v>
      </c>
      <c r="I43" s="53">
        <v>1</v>
      </c>
      <c r="J43" s="46">
        <v>2E-3</v>
      </c>
      <c r="K43">
        <v>4</v>
      </c>
      <c r="L43" s="46">
        <v>2E-3</v>
      </c>
      <c r="N43" s="58"/>
    </row>
    <row r="44" spans="2:14" x14ac:dyDescent="0.25">
      <c r="B44" s="44" t="s">
        <v>120</v>
      </c>
      <c r="C44" s="53">
        <v>85</v>
      </c>
      <c r="D44" s="46">
        <v>2.5999999999999999E-2</v>
      </c>
      <c r="E44" s="43">
        <v>886</v>
      </c>
      <c r="F44" s="46">
        <v>2.1999999999999999E-2</v>
      </c>
      <c r="H44" s="44" t="s">
        <v>120</v>
      </c>
      <c r="I44" s="53">
        <v>10</v>
      </c>
      <c r="J44" s="46">
        <v>1.9E-2</v>
      </c>
      <c r="K44" s="43">
        <v>33</v>
      </c>
      <c r="L44" s="46">
        <v>0.02</v>
      </c>
      <c r="N44" s="58"/>
    </row>
    <row r="45" spans="2:14" x14ac:dyDescent="0.25">
      <c r="B45" s="44" t="s">
        <v>121</v>
      </c>
      <c r="C45" s="53">
        <v>687</v>
      </c>
      <c r="D45" s="46">
        <v>0.20699999999999999</v>
      </c>
      <c r="E45" s="43">
        <v>8757</v>
      </c>
      <c r="F45" s="46">
        <v>0.216</v>
      </c>
      <c r="H45" s="44" t="s">
        <v>121</v>
      </c>
      <c r="I45" s="53">
        <v>107</v>
      </c>
      <c r="J45" s="46">
        <v>0.20200000000000001</v>
      </c>
      <c r="K45" s="43">
        <v>430</v>
      </c>
      <c r="L45" s="46">
        <v>0.26400000000000001</v>
      </c>
      <c r="N45" s="58"/>
    </row>
    <row r="46" spans="2:14" x14ac:dyDescent="0.25">
      <c r="B46" s="48" t="s">
        <v>122</v>
      </c>
      <c r="C46" s="54">
        <v>2521</v>
      </c>
      <c r="D46" s="49">
        <v>0.76</v>
      </c>
      <c r="E46" s="50">
        <v>30822</v>
      </c>
      <c r="F46" s="49">
        <v>0.75900000000000001</v>
      </c>
      <c r="H46" s="48" t="s">
        <v>122</v>
      </c>
      <c r="I46" s="54">
        <v>411</v>
      </c>
      <c r="J46" s="49">
        <v>0.77700000000000002</v>
      </c>
      <c r="K46" s="50">
        <v>1164</v>
      </c>
      <c r="L46" s="49">
        <v>0.71399999999999997</v>
      </c>
      <c r="N46" s="58"/>
    </row>
    <row r="47" spans="2:14" x14ac:dyDescent="0.25">
      <c r="B47" s="44" t="s">
        <v>123</v>
      </c>
      <c r="C47" s="53">
        <v>3316</v>
      </c>
      <c r="D47" s="46">
        <v>1</v>
      </c>
      <c r="E47" s="43">
        <v>40635</v>
      </c>
      <c r="F47" s="46">
        <v>1</v>
      </c>
      <c r="H47" s="44" t="s">
        <v>123</v>
      </c>
      <c r="I47" s="53">
        <v>529</v>
      </c>
      <c r="J47" s="46">
        <v>1</v>
      </c>
      <c r="K47" s="43">
        <v>1631</v>
      </c>
      <c r="L47" s="46">
        <v>1</v>
      </c>
      <c r="N47" s="58"/>
    </row>
    <row r="48" spans="2:14" x14ac:dyDescent="0.25">
      <c r="C48" s="55">
        <f>SUM(C43:C46)-C47</f>
        <v>0</v>
      </c>
      <c r="D48" s="56">
        <f t="shared" ref="D48" si="18">SUM(D43:D46)-D47</f>
        <v>0</v>
      </c>
      <c r="E48" s="55">
        <f t="shared" ref="E48" si="19">SUM(E43:E46)-E47</f>
        <v>0</v>
      </c>
      <c r="F48" s="56">
        <f t="shared" ref="F48" si="20">SUM(F43:F46)-F47</f>
        <v>9.9999999999988987E-4</v>
      </c>
      <c r="I48" s="55">
        <f>SUM(I43:I46)-I47</f>
        <v>0</v>
      </c>
      <c r="J48" s="56">
        <f t="shared" ref="J48" si="21">SUM(J43:J46)-J47</f>
        <v>0</v>
      </c>
      <c r="K48" s="55">
        <f t="shared" ref="K48" si="22">SUM(K43:K46)-K47</f>
        <v>0</v>
      </c>
      <c r="L48" s="56">
        <f t="shared" ref="L48" si="23">SUM(L43:L46)-L47</f>
        <v>0</v>
      </c>
      <c r="N48" s="58"/>
    </row>
    <row r="49" spans="2:14" x14ac:dyDescent="0.25">
      <c r="N49" s="58"/>
    </row>
    <row r="50" spans="2:14" x14ac:dyDescent="0.25">
      <c r="B50" s="51" t="s">
        <v>142</v>
      </c>
      <c r="H50" s="51" t="s">
        <v>143</v>
      </c>
      <c r="I50" s="53"/>
      <c r="N50" s="58"/>
    </row>
    <row r="51" spans="2:14" x14ac:dyDescent="0.25">
      <c r="C51" s="75" t="s">
        <v>131</v>
      </c>
      <c r="D51" s="75"/>
      <c r="E51" s="75" t="s">
        <v>114</v>
      </c>
      <c r="F51" s="75"/>
      <c r="I51" s="75" t="s">
        <v>132</v>
      </c>
      <c r="J51" s="75"/>
      <c r="K51" s="75" t="s">
        <v>114</v>
      </c>
      <c r="L51" s="75"/>
      <c r="N51" s="58"/>
    </row>
    <row r="52" spans="2:14" x14ac:dyDescent="0.25">
      <c r="C52" s="75" t="s">
        <v>115</v>
      </c>
      <c r="D52" s="75"/>
      <c r="E52" s="75" t="s">
        <v>116</v>
      </c>
      <c r="F52" s="75"/>
      <c r="I52" s="75" t="s">
        <v>115</v>
      </c>
      <c r="J52" s="75"/>
      <c r="K52" s="75" t="s">
        <v>116</v>
      </c>
      <c r="L52" s="75"/>
      <c r="N52" s="58"/>
    </row>
    <row r="53" spans="2:14" x14ac:dyDescent="0.25">
      <c r="B53" s="45" t="s">
        <v>112</v>
      </c>
      <c r="C53" s="52" t="s">
        <v>117</v>
      </c>
      <c r="D53" s="45" t="s">
        <v>118</v>
      </c>
      <c r="E53" s="45" t="s">
        <v>117</v>
      </c>
      <c r="F53" s="45" t="s">
        <v>118</v>
      </c>
      <c r="H53" s="45" t="s">
        <v>112</v>
      </c>
      <c r="I53" s="52" t="s">
        <v>117</v>
      </c>
      <c r="J53" s="45" t="s">
        <v>118</v>
      </c>
      <c r="K53" s="45" t="s">
        <v>117</v>
      </c>
      <c r="L53" s="45" t="s">
        <v>118</v>
      </c>
      <c r="N53" s="58"/>
    </row>
    <row r="54" spans="2:14" x14ac:dyDescent="0.25">
      <c r="B54" s="44" t="s">
        <v>119</v>
      </c>
      <c r="C54" s="53">
        <v>3</v>
      </c>
      <c r="D54" s="46">
        <v>2E-3</v>
      </c>
      <c r="E54">
        <v>26</v>
      </c>
      <c r="F54" s="46">
        <v>2E-3</v>
      </c>
      <c r="H54" s="44" t="s">
        <v>119</v>
      </c>
      <c r="I54" s="53">
        <v>0</v>
      </c>
      <c r="J54" s="46">
        <v>0</v>
      </c>
      <c r="K54">
        <v>2</v>
      </c>
      <c r="L54" s="46">
        <v>5.0000000000000001E-3</v>
      </c>
      <c r="N54" s="58"/>
    </row>
    <row r="55" spans="2:14" x14ac:dyDescent="0.25">
      <c r="B55" s="44" t="s">
        <v>120</v>
      </c>
      <c r="C55" s="53">
        <v>34</v>
      </c>
      <c r="D55" s="46">
        <v>2.5000000000000001E-2</v>
      </c>
      <c r="E55" s="43">
        <v>233</v>
      </c>
      <c r="F55" s="46">
        <v>2.1000000000000001E-2</v>
      </c>
      <c r="H55" s="44" t="s">
        <v>120</v>
      </c>
      <c r="I55" s="53">
        <v>1</v>
      </c>
      <c r="J55" s="46">
        <v>4.4999999999999998E-2</v>
      </c>
      <c r="K55" s="43">
        <v>17</v>
      </c>
      <c r="L55" s="46">
        <v>3.9E-2</v>
      </c>
      <c r="N55" s="58"/>
    </row>
    <row r="56" spans="2:14" x14ac:dyDescent="0.25">
      <c r="B56" s="44" t="s">
        <v>121</v>
      </c>
      <c r="C56" s="53">
        <v>300</v>
      </c>
      <c r="D56" s="46">
        <v>0.219</v>
      </c>
      <c r="E56" s="43">
        <v>2577</v>
      </c>
      <c r="F56" s="46">
        <v>0.22800000000000001</v>
      </c>
      <c r="H56" s="44" t="s">
        <v>121</v>
      </c>
      <c r="I56" s="53">
        <v>5</v>
      </c>
      <c r="J56" s="46">
        <v>0.22700000000000001</v>
      </c>
      <c r="K56" s="43">
        <v>85</v>
      </c>
      <c r="L56" s="46">
        <v>0.19700000000000001</v>
      </c>
      <c r="N56" s="58"/>
    </row>
    <row r="57" spans="2:14" x14ac:dyDescent="0.25">
      <c r="B57" s="48" t="s">
        <v>122</v>
      </c>
      <c r="C57" s="54">
        <v>1035</v>
      </c>
      <c r="D57" s="49">
        <v>0.754</v>
      </c>
      <c r="E57" s="50">
        <v>8478</v>
      </c>
      <c r="F57" s="49">
        <v>0.749</v>
      </c>
      <c r="H57" s="48" t="s">
        <v>122</v>
      </c>
      <c r="I57" s="54">
        <v>16</v>
      </c>
      <c r="J57" s="49">
        <v>0.72699999999999998</v>
      </c>
      <c r="K57" s="50">
        <v>327</v>
      </c>
      <c r="L57" s="49">
        <v>0.75900000000000001</v>
      </c>
      <c r="N57" s="58"/>
    </row>
    <row r="58" spans="2:14" x14ac:dyDescent="0.25">
      <c r="B58" s="44" t="s">
        <v>123</v>
      </c>
      <c r="C58" s="53">
        <v>1372</v>
      </c>
      <c r="D58" s="46">
        <v>1</v>
      </c>
      <c r="E58" s="43">
        <v>11314</v>
      </c>
      <c r="F58" s="46">
        <v>1</v>
      </c>
      <c r="H58" s="44" t="s">
        <v>123</v>
      </c>
      <c r="I58" s="53">
        <v>22</v>
      </c>
      <c r="J58" s="46">
        <v>1</v>
      </c>
      <c r="K58" s="43">
        <v>431</v>
      </c>
      <c r="L58" s="46">
        <v>1</v>
      </c>
      <c r="N58" s="58"/>
    </row>
    <row r="59" spans="2:14" x14ac:dyDescent="0.25">
      <c r="C59" s="55">
        <f>SUM(C54:C57)-C58</f>
        <v>0</v>
      </c>
      <c r="D59" s="56">
        <f t="shared" ref="D59" si="24">SUM(D54:D57)-D58</f>
        <v>0</v>
      </c>
      <c r="E59" s="55">
        <f t="shared" ref="E59" si="25">SUM(E54:E57)-E58</f>
        <v>0</v>
      </c>
      <c r="F59" s="56">
        <f t="shared" ref="F59" si="26">SUM(F54:F57)-F58</f>
        <v>0</v>
      </c>
      <c r="I59" s="55">
        <f>SUM(I54:I57)-I58</f>
        <v>0</v>
      </c>
      <c r="J59" s="56">
        <f t="shared" ref="J59" si="27">SUM(J54:J57)-J58</f>
        <v>-1.0000000000000009E-3</v>
      </c>
      <c r="K59" s="55">
        <f t="shared" ref="K59" si="28">SUM(K54:K57)-K58</f>
        <v>0</v>
      </c>
      <c r="L59" s="56">
        <f t="shared" ref="L59" si="29">SUM(L54:L57)-L58</f>
        <v>0</v>
      </c>
      <c r="N59" s="58"/>
    </row>
    <row r="60" spans="2:14" x14ac:dyDescent="0.25">
      <c r="N60" s="58"/>
    </row>
    <row r="61" spans="2:14" x14ac:dyDescent="0.25">
      <c r="B61" s="51" t="s">
        <v>141</v>
      </c>
      <c r="H61" s="51" t="s">
        <v>144</v>
      </c>
      <c r="I61" s="53"/>
      <c r="N61" s="58"/>
    </row>
    <row r="62" spans="2:14" x14ac:dyDescent="0.25">
      <c r="C62" s="75" t="s">
        <v>133</v>
      </c>
      <c r="D62" s="75"/>
      <c r="E62" s="75" t="s">
        <v>114</v>
      </c>
      <c r="F62" s="75"/>
      <c r="I62" s="75" t="s">
        <v>134</v>
      </c>
      <c r="J62" s="75"/>
      <c r="K62" s="75" t="s">
        <v>114</v>
      </c>
      <c r="L62" s="75"/>
      <c r="N62" s="58"/>
    </row>
    <row r="63" spans="2:14" x14ac:dyDescent="0.25">
      <c r="C63" s="75" t="s">
        <v>115</v>
      </c>
      <c r="D63" s="75"/>
      <c r="E63" s="75" t="s">
        <v>116</v>
      </c>
      <c r="F63" s="75"/>
      <c r="I63" s="75" t="s">
        <v>115</v>
      </c>
      <c r="J63" s="75"/>
      <c r="K63" s="75" t="s">
        <v>116</v>
      </c>
      <c r="L63" s="75"/>
      <c r="N63" s="58"/>
    </row>
    <row r="64" spans="2:14" x14ac:dyDescent="0.25">
      <c r="B64" s="45" t="s">
        <v>112</v>
      </c>
      <c r="C64" s="52" t="s">
        <v>117</v>
      </c>
      <c r="D64" s="45" t="s">
        <v>118</v>
      </c>
      <c r="E64" s="45" t="s">
        <v>117</v>
      </c>
      <c r="F64" s="45" t="s">
        <v>118</v>
      </c>
      <c r="H64" s="45" t="s">
        <v>112</v>
      </c>
      <c r="I64" s="52" t="s">
        <v>117</v>
      </c>
      <c r="J64" s="45" t="s">
        <v>118</v>
      </c>
      <c r="K64" s="45" t="s">
        <v>117</v>
      </c>
      <c r="L64" s="45" t="s">
        <v>118</v>
      </c>
      <c r="N64" s="58"/>
    </row>
    <row r="65" spans="2:14" x14ac:dyDescent="0.25">
      <c r="B65" s="44" t="s">
        <v>119</v>
      </c>
      <c r="C65" s="53">
        <v>0</v>
      </c>
      <c r="D65" s="46">
        <v>0</v>
      </c>
      <c r="E65">
        <v>122</v>
      </c>
      <c r="F65" s="46">
        <v>1.4E-2</v>
      </c>
      <c r="H65" s="44" t="s">
        <v>119</v>
      </c>
      <c r="I65" s="53">
        <v>1</v>
      </c>
      <c r="J65" s="46">
        <v>6.0000000000000001E-3</v>
      </c>
      <c r="K65">
        <v>8</v>
      </c>
      <c r="L65" s="46">
        <v>1.2999999999999999E-2</v>
      </c>
      <c r="N65" s="58"/>
    </row>
    <row r="66" spans="2:14" x14ac:dyDescent="0.25">
      <c r="B66" s="44" t="s">
        <v>120</v>
      </c>
      <c r="C66" s="53">
        <v>1</v>
      </c>
      <c r="D66" s="46">
        <v>2.3E-2</v>
      </c>
      <c r="E66" s="43">
        <v>546</v>
      </c>
      <c r="F66" s="46">
        <v>6.3E-2</v>
      </c>
      <c r="H66" s="44" t="s">
        <v>120</v>
      </c>
      <c r="I66" s="53">
        <v>11</v>
      </c>
      <c r="J66" s="46">
        <v>6.5000000000000002E-2</v>
      </c>
      <c r="K66" s="43">
        <v>43</v>
      </c>
      <c r="L66" s="46">
        <v>7.0000000000000007E-2</v>
      </c>
      <c r="N66" s="58"/>
    </row>
    <row r="67" spans="2:14" x14ac:dyDescent="0.25">
      <c r="B67" s="44" t="s">
        <v>121</v>
      </c>
      <c r="C67" s="53">
        <v>9</v>
      </c>
      <c r="D67" s="46">
        <v>0.20499999999999999</v>
      </c>
      <c r="E67" s="43">
        <v>2269</v>
      </c>
      <c r="F67" s="46">
        <v>0.26200000000000001</v>
      </c>
      <c r="H67" s="44" t="s">
        <v>121</v>
      </c>
      <c r="I67" s="53">
        <v>42</v>
      </c>
      <c r="J67" s="46">
        <v>0.249</v>
      </c>
      <c r="K67" s="43">
        <v>177</v>
      </c>
      <c r="L67" s="46">
        <v>0.28899999999999998</v>
      </c>
      <c r="N67" s="58"/>
    </row>
    <row r="68" spans="2:14" x14ac:dyDescent="0.25">
      <c r="B68" s="48" t="s">
        <v>122</v>
      </c>
      <c r="C68" s="54">
        <v>34</v>
      </c>
      <c r="D68" s="49">
        <v>0.77300000000000002</v>
      </c>
      <c r="E68" s="50">
        <v>5715</v>
      </c>
      <c r="F68" s="49">
        <v>0.66100000000000003</v>
      </c>
      <c r="H68" s="48" t="s">
        <v>30</v>
      </c>
      <c r="I68" s="54">
        <v>115</v>
      </c>
      <c r="J68" s="49">
        <v>0.68</v>
      </c>
      <c r="K68" s="50">
        <v>384</v>
      </c>
      <c r="L68" s="49">
        <v>0.627</v>
      </c>
      <c r="N68" s="58"/>
    </row>
    <row r="69" spans="2:14" x14ac:dyDescent="0.25">
      <c r="B69" s="44" t="s">
        <v>123</v>
      </c>
      <c r="C69" s="53">
        <v>44</v>
      </c>
      <c r="D69" s="46">
        <v>1</v>
      </c>
      <c r="E69" s="43">
        <v>8652</v>
      </c>
      <c r="F69" s="46">
        <v>1</v>
      </c>
      <c r="H69" s="44" t="s">
        <v>135</v>
      </c>
      <c r="I69" s="53">
        <v>169</v>
      </c>
      <c r="J69" s="46">
        <v>1</v>
      </c>
      <c r="K69" s="43">
        <v>612</v>
      </c>
      <c r="L69" s="46">
        <v>1</v>
      </c>
      <c r="N69" s="58"/>
    </row>
    <row r="70" spans="2:14" x14ac:dyDescent="0.25">
      <c r="C70" s="55">
        <f>SUM(C65:C68)-C69</f>
        <v>0</v>
      </c>
      <c r="D70" s="56">
        <f>SUM(D65:D68)-D69</f>
        <v>9.9999999999988987E-4</v>
      </c>
      <c r="E70" s="55">
        <f t="shared" ref="E70" si="30">SUM(E65:E68)-E69</f>
        <v>0</v>
      </c>
      <c r="F70" s="56">
        <f t="shared" ref="F70" si="31">SUM(F65:F68)-F69</f>
        <v>0</v>
      </c>
      <c r="I70" s="55">
        <f>SUM(I65:I68)-I69</f>
        <v>0</v>
      </c>
      <c r="J70" s="56">
        <f>SUM(J65:J68)-J69</f>
        <v>0</v>
      </c>
      <c r="K70" s="55">
        <f t="shared" ref="K70" si="32">SUM(K65:K68)-K69</f>
        <v>0</v>
      </c>
      <c r="L70" s="56">
        <f t="shared" ref="L70" si="33">SUM(L65:L68)-L69</f>
        <v>-1.0000000000000009E-3</v>
      </c>
      <c r="N70" s="58"/>
    </row>
    <row r="71" spans="2:14" x14ac:dyDescent="0.25">
      <c r="N71" s="58"/>
    </row>
    <row r="72" spans="2:14" x14ac:dyDescent="0.25">
      <c r="B72" s="57" t="s">
        <v>153</v>
      </c>
      <c r="H72" s="51" t="s">
        <v>154</v>
      </c>
      <c r="I72" s="53"/>
      <c r="N72" s="58"/>
    </row>
    <row r="73" spans="2:14" x14ac:dyDescent="0.25">
      <c r="C73" s="75" t="s">
        <v>136</v>
      </c>
      <c r="D73" s="75"/>
      <c r="E73" s="75" t="s">
        <v>114</v>
      </c>
      <c r="F73" s="75"/>
      <c r="I73" s="75" t="s">
        <v>137</v>
      </c>
      <c r="J73" s="75"/>
      <c r="K73" s="75" t="s">
        <v>114</v>
      </c>
      <c r="L73" s="75"/>
      <c r="N73" s="58"/>
    </row>
    <row r="74" spans="2:14" x14ac:dyDescent="0.25">
      <c r="C74" s="75" t="s">
        <v>115</v>
      </c>
      <c r="D74" s="75"/>
      <c r="E74" s="75" t="s">
        <v>116</v>
      </c>
      <c r="F74" s="75"/>
      <c r="I74" s="75" t="s">
        <v>115</v>
      </c>
      <c r="J74" s="75"/>
      <c r="K74" s="75" t="s">
        <v>116</v>
      </c>
      <c r="L74" s="75"/>
      <c r="N74" s="58"/>
    </row>
    <row r="75" spans="2:14" x14ac:dyDescent="0.25">
      <c r="B75" s="45" t="s">
        <v>112</v>
      </c>
      <c r="C75" s="52" t="s">
        <v>117</v>
      </c>
      <c r="D75" s="45" t="s">
        <v>118</v>
      </c>
      <c r="E75" s="45" t="s">
        <v>117</v>
      </c>
      <c r="F75" s="45" t="s">
        <v>118</v>
      </c>
      <c r="H75" s="45" t="s">
        <v>112</v>
      </c>
      <c r="I75" s="52" t="s">
        <v>117</v>
      </c>
      <c r="J75" s="45" t="s">
        <v>118</v>
      </c>
      <c r="K75" s="45" t="s">
        <v>117</v>
      </c>
      <c r="L75" s="45" t="s">
        <v>118</v>
      </c>
      <c r="N75" s="58"/>
    </row>
    <row r="76" spans="2:14" x14ac:dyDescent="0.25">
      <c r="B76" s="44" t="s">
        <v>119</v>
      </c>
      <c r="C76" s="53">
        <v>2</v>
      </c>
      <c r="D76" s="46">
        <v>1.4E-2</v>
      </c>
      <c r="E76">
        <v>4</v>
      </c>
      <c r="F76" s="46">
        <v>7.0000000000000001E-3</v>
      </c>
      <c r="H76" s="44" t="s">
        <v>119</v>
      </c>
      <c r="I76" s="53">
        <v>0</v>
      </c>
      <c r="J76" s="46">
        <v>0</v>
      </c>
      <c r="K76">
        <v>5</v>
      </c>
      <c r="L76" s="46">
        <v>3.0000000000000001E-3</v>
      </c>
      <c r="N76" s="58"/>
    </row>
    <row r="77" spans="2:14" x14ac:dyDescent="0.25">
      <c r="B77" s="44" t="s">
        <v>120</v>
      </c>
      <c r="C77" s="53">
        <v>11</v>
      </c>
      <c r="D77" s="46">
        <v>7.5999999999999998E-2</v>
      </c>
      <c r="E77" s="43">
        <v>37</v>
      </c>
      <c r="F77" s="46">
        <v>6.6000000000000003E-2</v>
      </c>
      <c r="H77" s="44" t="s">
        <v>120</v>
      </c>
      <c r="I77" s="53">
        <v>2</v>
      </c>
      <c r="J77" s="46">
        <v>3.5000000000000003E-2</v>
      </c>
      <c r="K77" s="43">
        <v>44</v>
      </c>
      <c r="L77" s="46">
        <v>2.8000000000000001E-2</v>
      </c>
      <c r="N77" s="58"/>
    </row>
    <row r="78" spans="2:14" x14ac:dyDescent="0.25">
      <c r="B78" s="44" t="s">
        <v>121</v>
      </c>
      <c r="C78" s="53">
        <v>38</v>
      </c>
      <c r="D78" s="46">
        <v>0.26400000000000001</v>
      </c>
      <c r="E78" s="43">
        <v>142</v>
      </c>
      <c r="F78" s="46">
        <v>0.253</v>
      </c>
      <c r="H78" s="44" t="s">
        <v>121</v>
      </c>
      <c r="I78" s="53">
        <v>13</v>
      </c>
      <c r="J78" s="46">
        <v>0.22800000000000001</v>
      </c>
      <c r="K78" s="43">
        <v>394</v>
      </c>
      <c r="L78" s="46">
        <v>0.25</v>
      </c>
      <c r="N78" s="58"/>
    </row>
    <row r="79" spans="2:14" x14ac:dyDescent="0.25">
      <c r="B79" s="48" t="s">
        <v>122</v>
      </c>
      <c r="C79" s="54">
        <v>93</v>
      </c>
      <c r="D79" s="49">
        <v>0.64600000000000002</v>
      </c>
      <c r="E79" s="50">
        <v>379</v>
      </c>
      <c r="F79" s="49">
        <v>0.67400000000000004</v>
      </c>
      <c r="H79" s="48" t="s">
        <v>122</v>
      </c>
      <c r="I79" s="54">
        <v>42</v>
      </c>
      <c r="J79" s="49">
        <v>0.73699999999999999</v>
      </c>
      <c r="K79" s="50">
        <v>1132</v>
      </c>
      <c r="L79" s="49">
        <v>0.71899999999999997</v>
      </c>
      <c r="N79" s="58"/>
    </row>
    <row r="80" spans="2:14" x14ac:dyDescent="0.25">
      <c r="B80" s="44" t="s">
        <v>123</v>
      </c>
      <c r="C80" s="53">
        <v>144</v>
      </c>
      <c r="D80" s="46">
        <v>1</v>
      </c>
      <c r="E80" s="43">
        <v>562</v>
      </c>
      <c r="F80" s="46">
        <v>1</v>
      </c>
      <c r="H80" s="44" t="s">
        <v>123</v>
      </c>
      <c r="I80" s="53">
        <v>57</v>
      </c>
      <c r="J80" s="46">
        <v>1</v>
      </c>
      <c r="K80" s="43">
        <v>1575</v>
      </c>
      <c r="L80" s="46">
        <v>1</v>
      </c>
      <c r="N80" s="58"/>
    </row>
    <row r="81" spans="1:14" x14ac:dyDescent="0.25">
      <c r="C81" s="55">
        <f>SUM(C76:C79)-C80</f>
        <v>0</v>
      </c>
      <c r="D81" s="56">
        <f>SUM(D76:D79)-D80</f>
        <v>0</v>
      </c>
      <c r="E81" s="55">
        <f t="shared" ref="E81" si="34">SUM(E76:E79)-E80</f>
        <v>0</v>
      </c>
      <c r="F81" s="56">
        <f t="shared" ref="F81" si="35">SUM(F76:F79)-F80</f>
        <v>0</v>
      </c>
      <c r="I81" s="55">
        <f>SUM(I76:I79)-I80</f>
        <v>0</v>
      </c>
      <c r="J81" s="56">
        <f>SUM(J76:J79)-J80</f>
        <v>0</v>
      </c>
      <c r="K81" s="55">
        <f>SUM(K76:K79)-K80</f>
        <v>0</v>
      </c>
      <c r="L81" s="56">
        <f>SUM(L76:L79)-L80</f>
        <v>0</v>
      </c>
      <c r="N81" s="58"/>
    </row>
    <row r="82" spans="1:14" x14ac:dyDescent="0.25">
      <c r="N82" s="58"/>
    </row>
    <row r="83" spans="1:14" x14ac:dyDescent="0.25">
      <c r="B83" s="51" t="s">
        <v>155</v>
      </c>
      <c r="N83" s="58"/>
    </row>
    <row r="84" spans="1:14" x14ac:dyDescent="0.25">
      <c r="C84" s="75" t="s">
        <v>138</v>
      </c>
      <c r="D84" s="75"/>
      <c r="E84" s="75" t="s">
        <v>114</v>
      </c>
      <c r="F84" s="75"/>
      <c r="N84" s="58"/>
    </row>
    <row r="85" spans="1:14" x14ac:dyDescent="0.25">
      <c r="C85" s="75" t="s">
        <v>139</v>
      </c>
      <c r="D85" s="75"/>
      <c r="E85" s="75" t="s">
        <v>116</v>
      </c>
      <c r="F85" s="75"/>
      <c r="N85" s="58"/>
    </row>
    <row r="86" spans="1:14" x14ac:dyDescent="0.25">
      <c r="B86" s="45" t="s">
        <v>112</v>
      </c>
      <c r="C86" s="52" t="s">
        <v>117</v>
      </c>
      <c r="D86" s="45" t="s">
        <v>118</v>
      </c>
      <c r="E86" s="45" t="s">
        <v>117</v>
      </c>
      <c r="F86" s="45" t="s">
        <v>118</v>
      </c>
      <c r="N86" s="58"/>
    </row>
    <row r="87" spans="1:14" x14ac:dyDescent="0.25">
      <c r="B87" s="44" t="s">
        <v>119</v>
      </c>
      <c r="C87" s="53">
        <v>0</v>
      </c>
      <c r="D87" s="46">
        <v>0</v>
      </c>
      <c r="E87">
        <v>48</v>
      </c>
      <c r="F87" s="46">
        <v>4.0000000000000001E-3</v>
      </c>
      <c r="N87" s="58"/>
    </row>
    <row r="88" spans="1:14" x14ac:dyDescent="0.25">
      <c r="B88" s="44" t="s">
        <v>120</v>
      </c>
      <c r="C88" s="53">
        <v>5</v>
      </c>
      <c r="D88" s="46">
        <v>2.9000000000000001E-2</v>
      </c>
      <c r="E88" s="43">
        <v>341</v>
      </c>
      <c r="F88" s="46">
        <v>2.5999999999999999E-2</v>
      </c>
      <c r="N88" s="58"/>
    </row>
    <row r="89" spans="1:14" x14ac:dyDescent="0.25">
      <c r="B89" s="44" t="s">
        <v>121</v>
      </c>
      <c r="C89" s="53">
        <v>40</v>
      </c>
      <c r="D89" s="46">
        <v>0.23300000000000001</v>
      </c>
      <c r="E89" s="43">
        <v>3388</v>
      </c>
      <c r="F89" s="46">
        <v>0.255</v>
      </c>
      <c r="N89" s="58"/>
    </row>
    <row r="90" spans="1:14" x14ac:dyDescent="0.25">
      <c r="B90" s="48" t="s">
        <v>122</v>
      </c>
      <c r="C90" s="54">
        <v>127</v>
      </c>
      <c r="D90" s="49">
        <v>0.73799999999999999</v>
      </c>
      <c r="E90" s="50">
        <v>9513</v>
      </c>
      <c r="F90" s="49">
        <v>0.71599999999999997</v>
      </c>
      <c r="N90" s="58"/>
    </row>
    <row r="91" spans="1:14" x14ac:dyDescent="0.25">
      <c r="B91" s="44" t="s">
        <v>123</v>
      </c>
      <c r="C91" s="53">
        <v>172</v>
      </c>
      <c r="D91" s="46">
        <v>1</v>
      </c>
      <c r="E91" s="43">
        <v>13290</v>
      </c>
      <c r="F91" s="46">
        <v>1</v>
      </c>
      <c r="N91" s="58"/>
    </row>
    <row r="92" spans="1:14" x14ac:dyDescent="0.25">
      <c r="C92" s="55">
        <f>SUM(C87:C90)-C91</f>
        <v>0</v>
      </c>
      <c r="D92" s="56">
        <f>SUM(D87:D90)-D91</f>
        <v>0</v>
      </c>
      <c r="E92" s="55">
        <f t="shared" ref="E92" si="36">SUM(E87:E90)-E91</f>
        <v>0</v>
      </c>
      <c r="F92" s="56">
        <f t="shared" ref="F92" si="37">SUM(F87:F90)-F91</f>
        <v>9.9999999999988987E-4</v>
      </c>
      <c r="N92" s="58"/>
    </row>
    <row r="93" spans="1:14" x14ac:dyDescent="0.25">
      <c r="N93" s="58"/>
    </row>
    <row r="94" spans="1:14" x14ac:dyDescent="0.25">
      <c r="A94" s="58"/>
      <c r="B94" s="58"/>
      <c r="C94" s="59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</row>
  </sheetData>
  <mergeCells count="60">
    <mergeCell ref="C84:D84"/>
    <mergeCell ref="E84:F84"/>
    <mergeCell ref="C85:D85"/>
    <mergeCell ref="E85:F85"/>
    <mergeCell ref="C74:D74"/>
    <mergeCell ref="E74:F74"/>
    <mergeCell ref="I74:J74"/>
    <mergeCell ref="K74:L74"/>
    <mergeCell ref="I62:J62"/>
    <mergeCell ref="K62:L62"/>
    <mergeCell ref="I63:J63"/>
    <mergeCell ref="K63:L63"/>
    <mergeCell ref="C73:D73"/>
    <mergeCell ref="E73:F73"/>
    <mergeCell ref="I52:J52"/>
    <mergeCell ref="I73:J73"/>
    <mergeCell ref="K52:L52"/>
    <mergeCell ref="C62:D62"/>
    <mergeCell ref="E62:F62"/>
    <mergeCell ref="C63:D63"/>
    <mergeCell ref="E63:F63"/>
    <mergeCell ref="C52:D52"/>
    <mergeCell ref="E52:F52"/>
    <mergeCell ref="K73:L73"/>
    <mergeCell ref="K51:L51"/>
    <mergeCell ref="C41:D41"/>
    <mergeCell ref="E41:F41"/>
    <mergeCell ref="I40:J40"/>
    <mergeCell ref="K40:L40"/>
    <mergeCell ref="I41:J41"/>
    <mergeCell ref="K41:L41"/>
    <mergeCell ref="C51:D51"/>
    <mergeCell ref="E51:F51"/>
    <mergeCell ref="I51:J51"/>
    <mergeCell ref="K29:L29"/>
    <mergeCell ref="I30:J30"/>
    <mergeCell ref="K30:L30"/>
    <mergeCell ref="C40:D40"/>
    <mergeCell ref="E40:F40"/>
    <mergeCell ref="C29:D29"/>
    <mergeCell ref="E29:F29"/>
    <mergeCell ref="C30:D30"/>
    <mergeCell ref="E30:F30"/>
    <mergeCell ref="I29:J29"/>
    <mergeCell ref="C19:D19"/>
    <mergeCell ref="E19:F19"/>
    <mergeCell ref="I18:J18"/>
    <mergeCell ref="I19:J19"/>
    <mergeCell ref="K19:L19"/>
    <mergeCell ref="K18:L18"/>
    <mergeCell ref="E18:F18"/>
    <mergeCell ref="C18:D18"/>
    <mergeCell ref="E7:F7"/>
    <mergeCell ref="C7:D7"/>
    <mergeCell ref="E8:F8"/>
    <mergeCell ref="C8:D8"/>
    <mergeCell ref="K7:L7"/>
    <mergeCell ref="K8:L8"/>
    <mergeCell ref="I7:J7"/>
    <mergeCell ref="I8:J8"/>
  </mergeCells>
  <hyperlinks>
    <hyperlink ref="C4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2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9.140625" style="23"/>
    <col min="2" max="2" width="11.28515625" style="23" bestFit="1" customWidth="1"/>
    <col min="3" max="3" width="66.140625" style="23" bestFit="1" customWidth="1"/>
    <col min="4" max="5" width="9.140625" style="23"/>
    <col min="6" max="6" width="2.7109375" style="23" customWidth="1"/>
    <col min="7" max="7" width="47.28515625" style="23" bestFit="1" customWidth="1"/>
    <col min="8" max="11" width="5.5703125" style="23" customWidth="1"/>
    <col min="12" max="16384" width="9.140625" style="23"/>
  </cols>
  <sheetData>
    <row r="1" spans="1:19" x14ac:dyDescent="0.25">
      <c r="A1" s="26" t="s">
        <v>198</v>
      </c>
      <c r="D1"/>
      <c r="E1"/>
      <c r="F1"/>
    </row>
    <row r="2" spans="1:19" ht="18.75" x14ac:dyDescent="0.3">
      <c r="B2" s="76" t="s">
        <v>93</v>
      </c>
      <c r="C2" s="76"/>
      <c r="F2"/>
      <c r="G2" s="61"/>
      <c r="H2" s="78" t="s">
        <v>175</v>
      </c>
      <c r="I2" s="78"/>
      <c r="J2" s="78"/>
      <c r="K2" s="78"/>
      <c r="S2" s="35" t="s">
        <v>196</v>
      </c>
    </row>
    <row r="3" spans="1:19" x14ac:dyDescent="0.25">
      <c r="C3" s="20" t="s">
        <v>65</v>
      </c>
      <c r="D3" s="77" t="s">
        <v>29</v>
      </c>
      <c r="E3" s="77"/>
      <c r="F3"/>
      <c r="H3" s="45" t="s">
        <v>157</v>
      </c>
      <c r="I3" s="45" t="s">
        <v>158</v>
      </c>
      <c r="J3" s="45" t="s">
        <v>159</v>
      </c>
      <c r="K3" s="45" t="s">
        <v>30</v>
      </c>
    </row>
    <row r="4" spans="1:19" ht="18.75" x14ac:dyDescent="0.3">
      <c r="B4" s="34" t="s">
        <v>89</v>
      </c>
      <c r="F4" s="47"/>
      <c r="G4" s="1" t="s">
        <v>4</v>
      </c>
      <c r="H4" s="35" t="s">
        <v>174</v>
      </c>
      <c r="P4" s="79" t="s">
        <v>180</v>
      </c>
      <c r="Q4" s="79"/>
    </row>
    <row r="5" spans="1:19" x14ac:dyDescent="0.25">
      <c r="B5" s="1" t="s">
        <v>4</v>
      </c>
      <c r="C5" s="12" t="s">
        <v>80</v>
      </c>
      <c r="H5" s="78" t="s">
        <v>175</v>
      </c>
      <c r="I5" s="78"/>
      <c r="J5" s="78"/>
      <c r="K5" s="78"/>
      <c r="M5" s="78" t="s">
        <v>179</v>
      </c>
      <c r="N5" s="78"/>
      <c r="P5" s="79"/>
      <c r="Q5" s="79"/>
      <c r="S5" s="23" t="s">
        <v>185</v>
      </c>
    </row>
    <row r="6" spans="1:19" x14ac:dyDescent="0.25">
      <c r="C6" s="20" t="s">
        <v>65</v>
      </c>
      <c r="D6" s="77" t="s">
        <v>29</v>
      </c>
      <c r="E6" s="77"/>
      <c r="G6" s="20" t="s">
        <v>65</v>
      </c>
      <c r="H6" s="41" t="s">
        <v>157</v>
      </c>
      <c r="I6" s="41" t="s">
        <v>158</v>
      </c>
      <c r="J6" s="41" t="s">
        <v>159</v>
      </c>
      <c r="K6" s="41" t="s">
        <v>30</v>
      </c>
      <c r="M6" s="67" t="s">
        <v>177</v>
      </c>
      <c r="N6" s="67" t="s">
        <v>178</v>
      </c>
      <c r="P6" s="67" t="s">
        <v>177</v>
      </c>
      <c r="Q6" s="67" t="s">
        <v>178</v>
      </c>
      <c r="R6" s="70" t="s">
        <v>189</v>
      </c>
      <c r="S6" s="23" t="s">
        <v>184</v>
      </c>
    </row>
    <row r="7" spans="1:19" x14ac:dyDescent="0.25">
      <c r="C7" s="37" t="s">
        <v>88</v>
      </c>
      <c r="D7" s="38"/>
      <c r="E7" s="38"/>
      <c r="G7" s="38"/>
      <c r="H7" s="38"/>
      <c r="I7" s="38"/>
      <c r="J7" s="38"/>
      <c r="K7" s="38"/>
      <c r="M7" s="68"/>
      <c r="N7" s="68"/>
      <c r="P7" s="68"/>
      <c r="Q7" s="68"/>
    </row>
    <row r="8" spans="1:19" x14ac:dyDescent="0.25">
      <c r="B8" s="39" t="s">
        <v>4</v>
      </c>
      <c r="C8" t="s">
        <v>17</v>
      </c>
      <c r="D8" s="23">
        <v>0.97</v>
      </c>
      <c r="G8" t="s">
        <v>156</v>
      </c>
      <c r="H8" s="46">
        <v>3.2000000000000001E-2</v>
      </c>
      <c r="I8" s="46">
        <v>8.1000000000000003E-2</v>
      </c>
      <c r="J8" s="46">
        <v>0.24</v>
      </c>
      <c r="K8" s="60">
        <v>0.64700000000000002</v>
      </c>
      <c r="M8" s="62">
        <f>10.9/(10.9+14.5)</f>
        <v>0.42913385826771655</v>
      </c>
      <c r="N8" s="62">
        <f>14.5/(10.9+14.5)</f>
        <v>0.57086614173228345</v>
      </c>
      <c r="P8" s="64">
        <f>J8*M8</f>
        <v>0.10299212598425196</v>
      </c>
      <c r="Q8" s="64">
        <f>J8*N8</f>
        <v>0.13700787401574802</v>
      </c>
      <c r="R8" s="63">
        <f>P8+Q8-J8</f>
        <v>0</v>
      </c>
      <c r="S8" s="65" t="s">
        <v>186</v>
      </c>
    </row>
    <row r="9" spans="1:19" x14ac:dyDescent="0.25">
      <c r="B9" s="39"/>
      <c r="C9" s="37" t="s">
        <v>90</v>
      </c>
      <c r="D9" s="38"/>
      <c r="E9" s="38"/>
      <c r="G9" s="38"/>
      <c r="H9" s="38"/>
      <c r="I9" s="38"/>
      <c r="J9" s="38"/>
      <c r="K9" s="38"/>
      <c r="M9" s="68"/>
      <c r="N9" s="68"/>
      <c r="P9" s="69"/>
      <c r="Q9" s="69"/>
      <c r="S9" s="26" t="s">
        <v>187</v>
      </c>
    </row>
    <row r="10" spans="1:19" x14ac:dyDescent="0.25">
      <c r="B10" s="39" t="s">
        <v>4</v>
      </c>
      <c r="C10" t="s">
        <v>76</v>
      </c>
      <c r="D10" s="23">
        <v>0.69</v>
      </c>
      <c r="G10" t="s">
        <v>168</v>
      </c>
      <c r="H10" s="46">
        <v>0</v>
      </c>
      <c r="I10" s="46">
        <v>4.4999999999999998E-2</v>
      </c>
      <c r="J10" s="46">
        <v>0.22700000000000001</v>
      </c>
      <c r="K10" s="60">
        <v>0.72699999999999998</v>
      </c>
      <c r="M10" s="62">
        <f>16.6/(16.6+19.2)</f>
        <v>0.46368715083798889</v>
      </c>
      <c r="N10" s="62">
        <f>19.2/(16.6+19.2)</f>
        <v>0.53631284916201116</v>
      </c>
      <c r="P10" s="64">
        <f>J10*M10</f>
        <v>0.10525698324022348</v>
      </c>
      <c r="Q10" s="64">
        <f>J10*N10</f>
        <v>0.12174301675977654</v>
      </c>
      <c r="R10" s="63">
        <f>P10+Q10-J10</f>
        <v>0</v>
      </c>
    </row>
    <row r="11" spans="1:19" x14ac:dyDescent="0.25">
      <c r="B11" s="39" t="s">
        <v>4</v>
      </c>
      <c r="C11" t="s">
        <v>77</v>
      </c>
      <c r="D11" s="23">
        <v>0.41</v>
      </c>
      <c r="G11" t="s">
        <v>169</v>
      </c>
      <c r="H11" s="46">
        <v>0</v>
      </c>
      <c r="I11" s="46">
        <v>2.3E-2</v>
      </c>
      <c r="J11" s="46">
        <v>0.20499999999999999</v>
      </c>
      <c r="K11" s="60">
        <v>0.77300000000000002</v>
      </c>
      <c r="M11" s="62">
        <f>16.2/(16.2+20.8)</f>
        <v>0.43783783783783781</v>
      </c>
      <c r="N11" s="62">
        <f>20.8/(16.2+20.8)</f>
        <v>0.56216216216216219</v>
      </c>
      <c r="P11" s="64">
        <f>J11*M11</f>
        <v>8.9756756756756748E-2</v>
      </c>
      <c r="Q11" s="64">
        <f>J11*N11</f>
        <v>0.11524324324324324</v>
      </c>
      <c r="R11" s="63">
        <f>P11+Q11-J11</f>
        <v>0</v>
      </c>
    </row>
    <row r="12" spans="1:19" x14ac:dyDescent="0.25">
      <c r="B12" s="66" t="s">
        <v>181</v>
      </c>
      <c r="C12" s="26" t="s">
        <v>182</v>
      </c>
      <c r="D12" s="71">
        <v>1</v>
      </c>
      <c r="G12" s="26" t="s">
        <v>182</v>
      </c>
      <c r="H12" s="46"/>
      <c r="I12" s="46"/>
      <c r="J12" s="46"/>
      <c r="K12" s="60"/>
      <c r="M12" s="62"/>
      <c r="N12" s="62"/>
      <c r="P12" s="64"/>
      <c r="Q12" s="64"/>
      <c r="R12" s="63"/>
    </row>
    <row r="13" spans="1:19" x14ac:dyDescent="0.25">
      <c r="C13" s="73" t="s">
        <v>193</v>
      </c>
    </row>
    <row r="16" spans="1:19" ht="18.75" x14ac:dyDescent="0.3">
      <c r="B16" s="34" t="s">
        <v>91</v>
      </c>
    </row>
    <row r="17" spans="2:19" x14ac:dyDescent="0.25">
      <c r="B17" s="1" t="s">
        <v>4</v>
      </c>
      <c r="C17" s="12" t="s">
        <v>80</v>
      </c>
      <c r="H17" s="78" t="s">
        <v>175</v>
      </c>
      <c r="I17" s="78"/>
      <c r="J17" s="78"/>
      <c r="K17" s="78"/>
    </row>
    <row r="18" spans="2:19" x14ac:dyDescent="0.25">
      <c r="C18" s="20" t="s">
        <v>65</v>
      </c>
      <c r="D18" s="77" t="s">
        <v>29</v>
      </c>
      <c r="E18" s="77"/>
      <c r="G18" s="20" t="s">
        <v>65</v>
      </c>
      <c r="H18" s="41" t="s">
        <v>157</v>
      </c>
      <c r="I18" s="41" t="s">
        <v>158</v>
      </c>
      <c r="J18" s="41" t="s">
        <v>159</v>
      </c>
      <c r="K18" s="41" t="s">
        <v>30</v>
      </c>
    </row>
    <row r="19" spans="2:19" x14ac:dyDescent="0.25">
      <c r="C19" s="37" t="s">
        <v>88</v>
      </c>
      <c r="D19" s="38"/>
      <c r="E19" s="38"/>
      <c r="G19" s="38"/>
      <c r="H19" s="38"/>
      <c r="I19" s="38"/>
      <c r="J19" s="38"/>
      <c r="K19" s="38"/>
    </row>
    <row r="20" spans="2:19" x14ac:dyDescent="0.25">
      <c r="B20" s="39" t="s">
        <v>4</v>
      </c>
      <c r="C20" t="s">
        <v>18</v>
      </c>
      <c r="D20" s="23">
        <v>0.74</v>
      </c>
      <c r="G20" t="s">
        <v>160</v>
      </c>
      <c r="H20" s="46">
        <v>1.2E-2</v>
      </c>
      <c r="I20" s="46">
        <v>3.9E-2</v>
      </c>
      <c r="J20" s="46">
        <v>0.22800000000000001</v>
      </c>
      <c r="K20" s="60">
        <v>0.72099999999999997</v>
      </c>
      <c r="M20" s="26" t="s">
        <v>188</v>
      </c>
      <c r="S20" s="65" t="s">
        <v>197</v>
      </c>
    </row>
    <row r="21" spans="2:19" x14ac:dyDescent="0.25">
      <c r="B21" s="66" t="s">
        <v>181</v>
      </c>
      <c r="C21" s="26" t="s">
        <v>183</v>
      </c>
      <c r="D21" s="71">
        <v>1</v>
      </c>
      <c r="G21" s="26" t="s">
        <v>183</v>
      </c>
      <c r="H21" s="46"/>
      <c r="I21" s="46"/>
      <c r="J21" s="46"/>
      <c r="K21" s="60"/>
      <c r="S21" s="26" t="s">
        <v>187</v>
      </c>
    </row>
    <row r="22" spans="2:19" x14ac:dyDescent="0.25">
      <c r="B22" s="39"/>
      <c r="C22" s="37" t="s">
        <v>90</v>
      </c>
      <c r="D22" s="38"/>
      <c r="E22" s="38"/>
      <c r="G22" s="38"/>
      <c r="H22" s="38"/>
      <c r="I22" s="38"/>
      <c r="J22" s="38"/>
      <c r="K22" s="38"/>
    </row>
    <row r="23" spans="2:19" x14ac:dyDescent="0.25">
      <c r="B23" s="39" t="s">
        <v>4</v>
      </c>
      <c r="C23" t="s">
        <v>78</v>
      </c>
      <c r="D23" s="23">
        <v>0.95</v>
      </c>
      <c r="G23" t="s">
        <v>170</v>
      </c>
      <c r="H23" s="46">
        <v>6.0000000000000001E-3</v>
      </c>
      <c r="I23" s="46">
        <v>6.5000000000000002E-2</v>
      </c>
      <c r="J23" s="46">
        <v>0.249</v>
      </c>
      <c r="K23" s="60">
        <v>0.68</v>
      </c>
    </row>
    <row r="24" spans="2:19" x14ac:dyDescent="0.25">
      <c r="B24" s="39" t="s">
        <v>4</v>
      </c>
      <c r="C24" t="s">
        <v>79</v>
      </c>
      <c r="D24" s="23">
        <v>0.65</v>
      </c>
      <c r="G24" t="s">
        <v>171</v>
      </c>
      <c r="H24" s="46">
        <v>1.4E-2</v>
      </c>
      <c r="I24" s="46">
        <v>7.5999999999999998E-2</v>
      </c>
      <c r="J24" s="46">
        <v>0.26400000000000001</v>
      </c>
      <c r="K24" s="60">
        <v>0.64600000000000002</v>
      </c>
    </row>
    <row r="25" spans="2:19" x14ac:dyDescent="0.25">
      <c r="B25" s="66" t="s">
        <v>181</v>
      </c>
      <c r="C25" s="26" t="s">
        <v>182</v>
      </c>
      <c r="D25" s="71">
        <v>1</v>
      </c>
      <c r="G25" s="26" t="s">
        <v>182</v>
      </c>
      <c r="H25" s="46"/>
      <c r="I25" s="46"/>
      <c r="J25" s="46"/>
      <c r="K25" s="60"/>
    </row>
    <row r="26" spans="2:19" x14ac:dyDescent="0.25">
      <c r="B26" s="18"/>
      <c r="C26" s="73" t="s">
        <v>192</v>
      </c>
    </row>
    <row r="27" spans="2:19" x14ac:dyDescent="0.25">
      <c r="B27" s="18"/>
      <c r="C27"/>
    </row>
    <row r="28" spans="2:19" ht="18.75" x14ac:dyDescent="0.3">
      <c r="B28" s="34" t="s">
        <v>92</v>
      </c>
      <c r="C28"/>
    </row>
    <row r="29" spans="2:19" x14ac:dyDescent="0.25">
      <c r="B29" s="1" t="s">
        <v>4</v>
      </c>
      <c r="C29" s="12" t="s">
        <v>80</v>
      </c>
      <c r="H29" s="78" t="s">
        <v>175</v>
      </c>
      <c r="I29" s="78"/>
      <c r="J29" s="78"/>
      <c r="K29" s="78"/>
    </row>
    <row r="30" spans="2:19" x14ac:dyDescent="0.25">
      <c r="C30" s="20" t="s">
        <v>65</v>
      </c>
      <c r="D30" s="77" t="s">
        <v>29</v>
      </c>
      <c r="E30" s="77"/>
      <c r="G30" s="20" t="s">
        <v>65</v>
      </c>
      <c r="H30" s="41" t="s">
        <v>157</v>
      </c>
      <c r="I30" s="41" t="s">
        <v>158</v>
      </c>
      <c r="J30" s="41" t="s">
        <v>159</v>
      </c>
      <c r="K30" s="41" t="s">
        <v>30</v>
      </c>
    </row>
    <row r="31" spans="2:19" x14ac:dyDescent="0.25">
      <c r="C31" s="37" t="s">
        <v>88</v>
      </c>
      <c r="D31" s="38"/>
      <c r="E31" s="38"/>
      <c r="G31" s="38"/>
      <c r="H31" s="38"/>
      <c r="I31" s="38"/>
      <c r="J31" s="38"/>
      <c r="K31" s="38"/>
    </row>
    <row r="32" spans="2:19" x14ac:dyDescent="0.25">
      <c r="B32" s="39" t="s">
        <v>4</v>
      </c>
      <c r="C32" t="s">
        <v>69</v>
      </c>
      <c r="D32" s="23">
        <v>1.48</v>
      </c>
      <c r="G32" t="s">
        <v>161</v>
      </c>
      <c r="H32" s="46">
        <v>1.0999999999999999E-2</v>
      </c>
      <c r="I32" s="46">
        <v>1.4E-2</v>
      </c>
      <c r="J32" s="46">
        <v>0.23799999999999999</v>
      </c>
      <c r="K32" s="60">
        <v>0.73799999999999999</v>
      </c>
      <c r="M32" s="26" t="s">
        <v>188</v>
      </c>
      <c r="S32" s="65" t="s">
        <v>197</v>
      </c>
    </row>
    <row r="33" spans="2:19" x14ac:dyDescent="0.25">
      <c r="B33" s="66" t="s">
        <v>181</v>
      </c>
      <c r="C33" s="26" t="s">
        <v>191</v>
      </c>
      <c r="D33" s="71">
        <v>1</v>
      </c>
      <c r="S33" s="26" t="s">
        <v>187</v>
      </c>
    </row>
    <row r="34" spans="2:19" x14ac:dyDescent="0.25">
      <c r="B34" s="66" t="s">
        <v>181</v>
      </c>
      <c r="C34" s="26" t="s">
        <v>190</v>
      </c>
      <c r="D34" s="71">
        <v>1</v>
      </c>
    </row>
    <row r="35" spans="2:19" x14ac:dyDescent="0.25">
      <c r="B35" s="39" t="s">
        <v>4</v>
      </c>
      <c r="C35" t="s">
        <v>70</v>
      </c>
      <c r="D35" s="23">
        <v>0.91</v>
      </c>
      <c r="G35" t="s">
        <v>162</v>
      </c>
      <c r="H35" s="46">
        <v>1.7000000000000001E-2</v>
      </c>
      <c r="I35" s="46">
        <v>3.6999999999999998E-2</v>
      </c>
      <c r="J35" s="46">
        <v>0.251</v>
      </c>
      <c r="K35" s="60">
        <v>0.69499999999999995</v>
      </c>
    </row>
    <row r="36" spans="2:19" x14ac:dyDescent="0.25">
      <c r="B36" s="39" t="s">
        <v>4</v>
      </c>
      <c r="C36" t="s">
        <v>71</v>
      </c>
      <c r="D36" s="23">
        <v>0.84</v>
      </c>
      <c r="G36" t="s">
        <v>163</v>
      </c>
      <c r="H36" s="46">
        <v>3.0000000000000001E-3</v>
      </c>
      <c r="I36" s="46">
        <v>1.4999999999999999E-2</v>
      </c>
      <c r="J36" s="46">
        <v>0.27300000000000002</v>
      </c>
      <c r="K36" s="60">
        <v>0.70899999999999996</v>
      </c>
    </row>
    <row r="37" spans="2:19" x14ac:dyDescent="0.25">
      <c r="B37" s="39"/>
      <c r="C37" s="72" t="s">
        <v>194</v>
      </c>
      <c r="G37"/>
      <c r="H37" s="46"/>
      <c r="I37" s="46"/>
      <c r="J37" s="46"/>
      <c r="K37" s="60"/>
    </row>
    <row r="38" spans="2:19" x14ac:dyDescent="0.25">
      <c r="B38" s="39"/>
      <c r="C38" s="37" t="s">
        <v>90</v>
      </c>
      <c r="D38" s="38"/>
      <c r="E38" s="38"/>
      <c r="G38" s="38"/>
      <c r="H38" s="38"/>
      <c r="I38" s="38"/>
      <c r="J38" s="38"/>
      <c r="K38" s="38"/>
    </row>
    <row r="39" spans="2:19" x14ac:dyDescent="0.25">
      <c r="B39" s="39" t="s">
        <v>4</v>
      </c>
      <c r="C39" t="s">
        <v>74</v>
      </c>
      <c r="D39" s="24">
        <v>1.28</v>
      </c>
      <c r="G39" t="s">
        <v>172</v>
      </c>
      <c r="H39" s="46">
        <v>0</v>
      </c>
      <c r="I39" s="46">
        <v>3.5000000000000003E-2</v>
      </c>
      <c r="J39" s="46">
        <v>0.22800000000000001</v>
      </c>
      <c r="K39" s="60">
        <v>0.73699999999999999</v>
      </c>
    </row>
    <row r="40" spans="2:19" x14ac:dyDescent="0.25">
      <c r="B40" s="39" t="s">
        <v>4</v>
      </c>
      <c r="C40" t="s">
        <v>72</v>
      </c>
      <c r="D40" s="23">
        <v>2.95</v>
      </c>
      <c r="G40" t="s">
        <v>166</v>
      </c>
      <c r="H40" s="46">
        <v>2E-3</v>
      </c>
      <c r="I40" s="46">
        <v>1.9E-2</v>
      </c>
      <c r="J40" s="46">
        <v>0.20200000000000001</v>
      </c>
      <c r="K40" s="60">
        <v>0.77700000000000002</v>
      </c>
    </row>
    <row r="41" spans="2:19" x14ac:dyDescent="0.25">
      <c r="B41" s="39" t="s">
        <v>4</v>
      </c>
      <c r="C41" t="s">
        <v>75</v>
      </c>
      <c r="D41" s="23">
        <v>1.27</v>
      </c>
      <c r="G41" t="s">
        <v>173</v>
      </c>
      <c r="H41" s="46">
        <v>0</v>
      </c>
      <c r="I41" s="46">
        <v>2.9000000000000001E-2</v>
      </c>
      <c r="J41" s="46">
        <v>0.23300000000000001</v>
      </c>
      <c r="K41" s="60">
        <v>0.73799999999999999</v>
      </c>
    </row>
    <row r="42" spans="2:19" x14ac:dyDescent="0.25">
      <c r="B42" s="39" t="s">
        <v>4</v>
      </c>
      <c r="C42" t="s">
        <v>73</v>
      </c>
      <c r="D42" s="23">
        <v>5.21</v>
      </c>
      <c r="G42" t="s">
        <v>167</v>
      </c>
      <c r="H42" s="46">
        <v>2E-3</v>
      </c>
      <c r="I42" s="46">
        <v>2.5000000000000001E-2</v>
      </c>
      <c r="J42" s="46">
        <v>0.219</v>
      </c>
      <c r="K42" s="60">
        <v>0.754</v>
      </c>
    </row>
    <row r="43" spans="2:19" x14ac:dyDescent="0.25">
      <c r="C43" s="73" t="s">
        <v>195</v>
      </c>
    </row>
    <row r="45" spans="2:19" ht="18.75" x14ac:dyDescent="0.3">
      <c r="B45" s="34" t="s">
        <v>87</v>
      </c>
    </row>
    <row r="46" spans="2:19" x14ac:dyDescent="0.25">
      <c r="B46" s="1" t="s">
        <v>4</v>
      </c>
      <c r="C46" s="35" t="s">
        <v>80</v>
      </c>
      <c r="D46" s="78" t="s">
        <v>29</v>
      </c>
      <c r="E46" s="78"/>
      <c r="H46" s="78" t="s">
        <v>175</v>
      </c>
      <c r="I46" s="78"/>
      <c r="J46" s="78"/>
      <c r="K46" s="78"/>
    </row>
    <row r="47" spans="2:19" x14ac:dyDescent="0.25">
      <c r="C47" s="36" t="s">
        <v>28</v>
      </c>
      <c r="D47" s="36" t="s">
        <v>86</v>
      </c>
      <c r="E47" s="36" t="s">
        <v>30</v>
      </c>
      <c r="G47" s="20" t="s">
        <v>65</v>
      </c>
      <c r="H47" s="41" t="s">
        <v>157</v>
      </c>
      <c r="I47" s="41" t="s">
        <v>158</v>
      </c>
      <c r="J47" s="41" t="s">
        <v>159</v>
      </c>
      <c r="K47" s="41" t="s">
        <v>30</v>
      </c>
    </row>
    <row r="48" spans="2:19" x14ac:dyDescent="0.25">
      <c r="C48" s="37" t="s">
        <v>88</v>
      </c>
      <c r="D48" s="38"/>
      <c r="E48" s="38"/>
      <c r="G48" s="38"/>
      <c r="H48" s="38"/>
      <c r="I48" s="38"/>
      <c r="J48" s="38"/>
      <c r="K48" s="38"/>
    </row>
    <row r="49" spans="2:11" x14ac:dyDescent="0.25">
      <c r="B49" s="39" t="s">
        <v>4</v>
      </c>
      <c r="C49" s="23" t="s">
        <v>94</v>
      </c>
      <c r="D49" s="23">
        <v>0.5</v>
      </c>
      <c r="E49" s="23">
        <v>1.29</v>
      </c>
      <c r="G49" t="s">
        <v>164</v>
      </c>
      <c r="H49" s="46">
        <v>5.0000000000000001E-3</v>
      </c>
      <c r="I49" s="46">
        <v>2.7E-2</v>
      </c>
      <c r="J49" s="46">
        <v>0.129</v>
      </c>
      <c r="K49" s="60">
        <v>0.83799999999999997</v>
      </c>
    </row>
    <row r="50" spans="2:11" x14ac:dyDescent="0.25">
      <c r="B50" s="39" t="s">
        <v>4</v>
      </c>
      <c r="C50" s="23" t="s">
        <v>97</v>
      </c>
      <c r="D50" s="23">
        <v>0.84</v>
      </c>
      <c r="E50" s="23">
        <v>2.14</v>
      </c>
    </row>
    <row r="51" spans="2:11" x14ac:dyDescent="0.25">
      <c r="B51" s="39" t="s">
        <v>4</v>
      </c>
      <c r="C51" s="23" t="s">
        <v>95</v>
      </c>
      <c r="D51" s="23">
        <v>0.6</v>
      </c>
      <c r="E51" s="23">
        <v>1.2</v>
      </c>
      <c r="G51" t="s">
        <v>165</v>
      </c>
      <c r="H51" s="46">
        <v>7.0000000000000001E-3</v>
      </c>
      <c r="I51" s="46">
        <v>2.5999999999999999E-2</v>
      </c>
      <c r="J51" s="46">
        <v>0.20699999999999999</v>
      </c>
      <c r="K51" s="60">
        <v>0.76</v>
      </c>
    </row>
    <row r="52" spans="2:11" x14ac:dyDescent="0.25">
      <c r="B52" s="39" t="s">
        <v>4</v>
      </c>
      <c r="C52" s="23" t="s">
        <v>98</v>
      </c>
      <c r="D52" s="23">
        <v>0.71</v>
      </c>
      <c r="E52" s="23">
        <v>1.46</v>
      </c>
    </row>
    <row r="53" spans="2:11" x14ac:dyDescent="0.25">
      <c r="B53" s="39" t="s">
        <v>4</v>
      </c>
      <c r="C53" s="23" t="s">
        <v>96</v>
      </c>
      <c r="D53" s="23">
        <v>0.96</v>
      </c>
      <c r="E53" s="23">
        <v>0.85</v>
      </c>
      <c r="G53" t="s">
        <v>165</v>
      </c>
      <c r="H53" s="46">
        <v>7.0000000000000001E-3</v>
      </c>
      <c r="I53" s="46">
        <v>2.5999999999999999E-2</v>
      </c>
      <c r="J53" s="46">
        <v>0.20699999999999999</v>
      </c>
      <c r="K53" s="60">
        <v>0.76</v>
      </c>
    </row>
    <row r="54" spans="2:11" x14ac:dyDescent="0.25">
      <c r="B54" s="39" t="s">
        <v>4</v>
      </c>
      <c r="C54" s="23" t="s">
        <v>99</v>
      </c>
      <c r="D54" s="23">
        <v>0.85</v>
      </c>
      <c r="E54" s="23">
        <v>1.22</v>
      </c>
    </row>
    <row r="55" spans="2:11" x14ac:dyDescent="0.25">
      <c r="H55" s="78" t="s">
        <v>175</v>
      </c>
      <c r="I55" s="78"/>
      <c r="J55" s="78"/>
      <c r="K55" s="78"/>
    </row>
    <row r="56" spans="2:11" x14ac:dyDescent="0.25">
      <c r="B56" s="1" t="s">
        <v>1</v>
      </c>
      <c r="C56" s="35" t="s">
        <v>27</v>
      </c>
      <c r="D56" s="78"/>
      <c r="E56" s="78"/>
      <c r="G56" s="20" t="s">
        <v>65</v>
      </c>
      <c r="H56" s="41" t="s">
        <v>157</v>
      </c>
      <c r="I56" s="41" t="s">
        <v>158</v>
      </c>
      <c r="J56" s="41" t="s">
        <v>159</v>
      </c>
      <c r="K56" s="41" t="s">
        <v>30</v>
      </c>
    </row>
    <row r="57" spans="2:11" x14ac:dyDescent="0.25">
      <c r="C57" s="37" t="s">
        <v>31</v>
      </c>
      <c r="D57" s="38"/>
      <c r="E57" s="38"/>
      <c r="G57" s="38"/>
      <c r="H57" s="38"/>
      <c r="I57" s="38"/>
      <c r="J57" s="38"/>
      <c r="K57" s="38"/>
    </row>
    <row r="58" spans="2:11" x14ac:dyDescent="0.25">
      <c r="B58" s="39" t="s">
        <v>1</v>
      </c>
      <c r="C58" s="23" t="s">
        <v>32</v>
      </c>
      <c r="D58" s="23">
        <v>0.84299999999999997</v>
      </c>
      <c r="E58" s="23">
        <v>2.2509999999999999</v>
      </c>
      <c r="G58" s="23" t="s">
        <v>176</v>
      </c>
    </row>
    <row r="59" spans="2:11" x14ac:dyDescent="0.25">
      <c r="B59" s="39" t="s">
        <v>1</v>
      </c>
      <c r="C59" s="23" t="s">
        <v>37</v>
      </c>
      <c r="D59" s="23">
        <v>0.28999999999999998</v>
      </c>
      <c r="E59" s="23">
        <v>1.504</v>
      </c>
    </row>
    <row r="60" spans="2:11" x14ac:dyDescent="0.25">
      <c r="B60" s="39" t="s">
        <v>1</v>
      </c>
      <c r="C60" s="23" t="s">
        <v>33</v>
      </c>
      <c r="D60" s="23">
        <v>1.226</v>
      </c>
      <c r="E60" s="23">
        <v>2.0249999999999999</v>
      </c>
    </row>
    <row r="61" spans="2:11" x14ac:dyDescent="0.25">
      <c r="B61" s="39" t="s">
        <v>1</v>
      </c>
      <c r="C61" s="23" t="s">
        <v>38</v>
      </c>
      <c r="D61" s="23">
        <v>1.0349999999999999</v>
      </c>
      <c r="E61" s="23">
        <v>1.5940000000000001</v>
      </c>
    </row>
    <row r="62" spans="2:11" x14ac:dyDescent="0.25">
      <c r="B62" s="39" t="s">
        <v>1</v>
      </c>
      <c r="C62" s="23" t="s">
        <v>34</v>
      </c>
      <c r="D62" s="23">
        <v>1.087</v>
      </c>
      <c r="E62" s="23">
        <v>2.36</v>
      </c>
    </row>
    <row r="63" spans="2:11" x14ac:dyDescent="0.25">
      <c r="B63" s="39" t="s">
        <v>1</v>
      </c>
      <c r="C63" s="23" t="s">
        <v>35</v>
      </c>
      <c r="D63" s="23">
        <v>0.85299999999999998</v>
      </c>
      <c r="E63" s="23">
        <v>1.83</v>
      </c>
    </row>
    <row r="64" spans="2:11" x14ac:dyDescent="0.25">
      <c r="B64" s="39" t="s">
        <v>1</v>
      </c>
      <c r="C64" s="23" t="s">
        <v>36</v>
      </c>
      <c r="D64" s="23">
        <v>0.874</v>
      </c>
      <c r="E64" s="23">
        <v>2.15</v>
      </c>
    </row>
    <row r="65" spans="2:5" x14ac:dyDescent="0.25">
      <c r="B65" s="39" t="s">
        <v>1</v>
      </c>
      <c r="C65" s="23" t="s">
        <v>39</v>
      </c>
      <c r="D65" s="23">
        <v>0.53500000000000003</v>
      </c>
      <c r="E65" s="23">
        <v>1.1719999999999999</v>
      </c>
    </row>
    <row r="66" spans="2:5" x14ac:dyDescent="0.25">
      <c r="B66" s="40"/>
      <c r="C66" s="37" t="s">
        <v>40</v>
      </c>
      <c r="D66" s="38"/>
      <c r="E66" s="38"/>
    </row>
    <row r="67" spans="2:5" x14ac:dyDescent="0.25">
      <c r="B67" s="39" t="s">
        <v>1</v>
      </c>
      <c r="C67" s="23" t="s">
        <v>41</v>
      </c>
      <c r="D67" s="23">
        <v>0.71399999999999997</v>
      </c>
      <c r="E67" s="23">
        <v>1.1519999999999999</v>
      </c>
    </row>
    <row r="68" spans="2:5" x14ac:dyDescent="0.25">
      <c r="B68" s="39" t="s">
        <v>1</v>
      </c>
      <c r="C68" s="23" t="s">
        <v>42</v>
      </c>
      <c r="D68" s="23">
        <v>0.81100000000000005</v>
      </c>
      <c r="E68" s="23">
        <v>1.1619999999999999</v>
      </c>
    </row>
    <row r="69" spans="2:5" x14ac:dyDescent="0.25">
      <c r="B69" s="39" t="s">
        <v>1</v>
      </c>
      <c r="C69" s="23" t="s">
        <v>43</v>
      </c>
      <c r="D69" s="23">
        <v>0.59799999999999998</v>
      </c>
      <c r="E69" s="23">
        <v>1.3140000000000001</v>
      </c>
    </row>
    <row r="70" spans="2:5" x14ac:dyDescent="0.25">
      <c r="B70" s="39" t="s">
        <v>1</v>
      </c>
      <c r="C70" s="23" t="s">
        <v>44</v>
      </c>
      <c r="D70" s="23">
        <v>0.45500000000000002</v>
      </c>
      <c r="E70" s="23">
        <v>0.51900000000000002</v>
      </c>
    </row>
    <row r="71" spans="2:5" x14ac:dyDescent="0.25">
      <c r="B71" s="39" t="s">
        <v>1</v>
      </c>
      <c r="C71" s="23" t="s">
        <v>45</v>
      </c>
      <c r="D71" s="23">
        <v>0.43099999999999999</v>
      </c>
      <c r="E71" s="23">
        <v>0.73899999999999999</v>
      </c>
    </row>
    <row r="72" spans="2:5" x14ac:dyDescent="0.25">
      <c r="B72" s="39" t="s">
        <v>1</v>
      </c>
      <c r="C72" s="23" t="s">
        <v>46</v>
      </c>
      <c r="D72" s="23">
        <v>0.443</v>
      </c>
      <c r="E72" s="23">
        <v>0.48199999999999998</v>
      </c>
    </row>
    <row r="73" spans="2:5" x14ac:dyDescent="0.25">
      <c r="B73" s="40"/>
      <c r="C73" s="37" t="s">
        <v>47</v>
      </c>
      <c r="D73" s="38"/>
      <c r="E73" s="38"/>
    </row>
    <row r="74" spans="2:5" x14ac:dyDescent="0.25">
      <c r="B74" s="39" t="s">
        <v>1</v>
      </c>
      <c r="C74" s="23" t="s">
        <v>48</v>
      </c>
      <c r="D74" s="23">
        <v>1</v>
      </c>
      <c r="E74" s="23">
        <v>0.76900000000000002</v>
      </c>
    </row>
    <row r="75" spans="2:5" x14ac:dyDescent="0.25">
      <c r="B75" s="39" t="s">
        <v>1</v>
      </c>
      <c r="C75" s="23" t="s">
        <v>49</v>
      </c>
      <c r="D75" s="23">
        <v>1</v>
      </c>
      <c r="E75" s="23">
        <v>2.4889999999999999</v>
      </c>
    </row>
    <row r="76" spans="2:5" x14ac:dyDescent="0.25">
      <c r="B76" s="39" t="s">
        <v>1</v>
      </c>
      <c r="C76" s="23" t="s">
        <v>50</v>
      </c>
      <c r="D76" s="23">
        <v>0.35599999999999998</v>
      </c>
      <c r="E76" s="23">
        <v>1.5309999999999999</v>
      </c>
    </row>
    <row r="77" spans="2:5" x14ac:dyDescent="0.25">
      <c r="B77" s="39" t="s">
        <v>1</v>
      </c>
      <c r="C77" s="23" t="s">
        <v>51</v>
      </c>
      <c r="D77" s="23">
        <v>1</v>
      </c>
      <c r="E77" s="23">
        <v>1</v>
      </c>
    </row>
    <row r="78" spans="2:5" x14ac:dyDescent="0.25">
      <c r="B78" s="39" t="s">
        <v>1</v>
      </c>
      <c r="C78" s="23" t="s">
        <v>52</v>
      </c>
      <c r="D78" s="23">
        <v>0.91300000000000003</v>
      </c>
      <c r="E78" s="23">
        <v>1.121</v>
      </c>
    </row>
    <row r="79" spans="2:5" x14ac:dyDescent="0.25">
      <c r="B79" s="39" t="s">
        <v>1</v>
      </c>
      <c r="C79" s="23" t="s">
        <v>53</v>
      </c>
      <c r="D79" s="23">
        <v>2.681</v>
      </c>
      <c r="E79" s="23">
        <v>6.36</v>
      </c>
    </row>
    <row r="80" spans="2:5" x14ac:dyDescent="0.25">
      <c r="B80" s="39" t="s">
        <v>1</v>
      </c>
      <c r="C80" s="23" t="s">
        <v>54</v>
      </c>
      <c r="D80" s="23">
        <v>0.84</v>
      </c>
      <c r="E80" s="23">
        <v>1.266</v>
      </c>
    </row>
    <row r="81" spans="2:5" x14ac:dyDescent="0.25">
      <c r="B81" s="39" t="s">
        <v>1</v>
      </c>
      <c r="C81" s="23" t="s">
        <v>55</v>
      </c>
      <c r="D81" s="23">
        <v>2.3540000000000001</v>
      </c>
      <c r="E81" s="23">
        <v>5.2519999999999998</v>
      </c>
    </row>
    <row r="82" spans="2:5" x14ac:dyDescent="0.25">
      <c r="B82" s="38" t="s">
        <v>57</v>
      </c>
      <c r="C82" s="38"/>
      <c r="D82" s="38"/>
      <c r="E82" s="38"/>
    </row>
  </sheetData>
  <mergeCells count="15">
    <mergeCell ref="B2:C2"/>
    <mergeCell ref="D3:E3"/>
    <mergeCell ref="M5:N5"/>
    <mergeCell ref="P4:Q5"/>
    <mergeCell ref="D56:E56"/>
    <mergeCell ref="D46:E46"/>
    <mergeCell ref="D6:E6"/>
    <mergeCell ref="D18:E18"/>
    <mergeCell ref="D30:E30"/>
    <mergeCell ref="H55:K55"/>
    <mergeCell ref="H2:K2"/>
    <mergeCell ref="H46:K46"/>
    <mergeCell ref="H29:K29"/>
    <mergeCell ref="H17:K17"/>
    <mergeCell ref="H5:K5"/>
  </mergeCells>
  <hyperlinks>
    <hyperlink ref="B5" r:id="rId1" xr:uid="{00000000-0004-0000-0300-000000000000}"/>
    <hyperlink ref="B17" r:id="rId2" xr:uid="{00000000-0004-0000-0300-000001000000}"/>
    <hyperlink ref="B29" r:id="rId3" xr:uid="{00000000-0004-0000-0300-000002000000}"/>
    <hyperlink ref="B46" r:id="rId4" xr:uid="{00000000-0004-0000-0300-000003000000}"/>
    <hyperlink ref="B56" r:id="rId5" xr:uid="{00000000-0004-0000-0300-000004000000}"/>
    <hyperlink ref="G4" r:id="rId6" xr:uid="{00000000-0004-0000-0300-000005000000}"/>
  </hyperlinks>
  <printOptions horizontalCentered="1"/>
  <pageMargins left="0.25" right="0.25" top="0.75" bottom="0.75" header="0.3" footer="0.3"/>
  <pageSetup orientation="portrait" r:id="rId7"/>
  <headerFooter>
    <oddFooter>&amp;L&amp;8&amp;Z&amp;F&amp;F&amp;R&amp;8&amp;D</oddFooter>
  </headerFooter>
  <rowBreaks count="1" manualBreakCount="1">
    <brk id="43" min="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5E291C2665F26D489D47EC24D0378C220099A7609AC85ECF4CB81999947B2555FF" ma:contentTypeVersion="1" ma:contentTypeDescription="" ma:contentTypeScope="" ma:versionID="fa65d89f0db94834b0aa2a3befe31dc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5D4EE7-FCBC-46A2-8F86-BA420BCF05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7D80-860A-4C14-988B-ABC827447D8B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4954078-2A59-4BE6-8518-75AA20B8D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Reports</vt:lpstr>
      <vt:lpstr>Factors</vt:lpstr>
      <vt:lpstr>Distribution</vt:lpstr>
      <vt:lpstr>Summary</vt:lpstr>
      <vt:lpstr>Summary!Print_Area</vt:lpstr>
      <vt:lpstr>Summary!Print_Titles</vt:lpstr>
    </vt:vector>
  </TitlesOfParts>
  <Company>MoDOT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document to combine calibration information and document calibration of spreadsheets.</dc:title>
  <dc:creator>Matthew McMichael</dc:creator>
  <cp:lastModifiedBy>Keith Smith</cp:lastModifiedBy>
  <cp:lastPrinted>2019-08-29T18:45:42Z</cp:lastPrinted>
  <dcterms:created xsi:type="dcterms:W3CDTF">2019-08-16T18:29:37Z</dcterms:created>
  <dcterms:modified xsi:type="dcterms:W3CDTF">2021-11-03T13:25:48Z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0x0101005E291C2665F26D489D47EC24D0378C220099A7609AC85ECF4CB81999947B2555FF</vt:lpwstr>
  </property>
</Properties>
</file>