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4790" yWindow="4845" windowWidth="6675" windowHeight="2130" tabRatio="584"/>
  </bookViews>
  <sheets>
    <sheet name="MGS GUARDRAIL LENGTH OF NEED" sheetId="9" r:id="rId1"/>
    <sheet name="AASHTO Table 3.1" sheetId="8" r:id="rId2"/>
    <sheet name="AASHTO Table 3.2" sheetId="12" r:id="rId3"/>
    <sheet name="AASHTO Table 5-7" sheetId="13" r:id="rId4"/>
    <sheet name="AASHTO Table 5-9" sheetId="14" r:id="rId5"/>
    <sheet name="AASHTO Table 5-10 (b)" sheetId="10" r:id="rId6"/>
    <sheet name="MASH CRASHWORTHY END TERMINALS" sheetId="15" r:id="rId7"/>
  </sheets>
  <definedNames>
    <definedName name="_Barrier" localSheetId="1">'AASHTO Table 3.1'!#REF!</definedName>
    <definedName name="_Barrier" localSheetId="5">'AASHTO Table 5-10 (b)'!#REF!</definedName>
    <definedName name="_Barrier" localSheetId="3">'AASHTO Table 5-7'!#REF!</definedName>
    <definedName name="_Barrier" localSheetId="4">'AASHTO Table 5-9'!#REF!</definedName>
    <definedName name="_L2" localSheetId="1">'AASHTO Table 3.1'!#REF!</definedName>
    <definedName name="_L2" localSheetId="5">'AASHTO Table 5-10 (b)'!#REF!</definedName>
    <definedName name="_L2" localSheetId="3">'AASHTO Table 5-7'!#REF!</definedName>
    <definedName name="_L2" localSheetId="4">'AASHTO Table 5-9'!#REF!</definedName>
    <definedName name="_L2" localSheetId="0">'MGS GUARDRAIL LENGTH OF NEED'!$L$4:$L$43</definedName>
    <definedName name="_Rail" localSheetId="0">'MGS GUARDRAIL LENGTH OF NEED'!$J$16:$J$17</definedName>
    <definedName name="Adjacent" localSheetId="5">'AASHTO Table 5-10 (b)'!#REF!</definedName>
    <definedName name="Adjacent" localSheetId="3">'AASHTO Table 5-7'!#REF!</definedName>
    <definedName name="Adjacent" localSheetId="4">'AASHTO Table 5-9'!#REF!</definedName>
    <definedName name="Adjacent_Flared_Rigid">'MGS GUARDRAIL LENGTH OF NEED'!$N$53:$N$61</definedName>
    <definedName name="Adjacent_Flared_Semi_Rigid">'MGS GUARDRAIL LENGTH OF NEED'!$N$63:$N$71</definedName>
    <definedName name="Adjacent_Parallel">'MGS GUARDRAIL LENGTH OF NEED'!$N$2:$N$10</definedName>
    <definedName name="ADT" localSheetId="1">'AASHTO Table 3.1'!#REF!</definedName>
    <definedName name="ADT" localSheetId="5">'AASHTO Table 5-10 (b)'!#REF!</definedName>
    <definedName name="ADT" localSheetId="3">'AASHTO Table 5-7'!#REF!</definedName>
    <definedName name="ADT" localSheetId="4">'AASHTO Table 5-9'!#REF!</definedName>
    <definedName name="ADT" localSheetId="0">'MGS GUARDRAIL LENGTH OF NEED'!$J$11:$J$15</definedName>
    <definedName name="Barrier" localSheetId="1">'AASHTO Table 3.1'!#REF!</definedName>
    <definedName name="Barrier" localSheetId="5">'AASHTO Table 5-10 (b)'!#REF!</definedName>
    <definedName name="Barrier" localSheetId="3">'AASHTO Table 5-7'!#REF!</definedName>
    <definedName name="Barrier" localSheetId="4">'AASHTO Table 5-9'!#REF!</definedName>
    <definedName name="Barrier" localSheetId="0">'MGS GUARDRAIL LENGTH OF NEED'!$J$12:$J$14</definedName>
    <definedName name="BRIDGE" localSheetId="1">'AASHTO Table 3.1'!#REF!</definedName>
    <definedName name="BRIDGE" localSheetId="5">'AASHTO Table 5-10 (b)'!#REF!</definedName>
    <definedName name="BRIDGE" localSheetId="3">'AASHTO Table 5-7'!#REF!</definedName>
    <definedName name="BRIDGE" localSheetId="4">'AASHTO Table 5-9'!#REF!</definedName>
    <definedName name="clear_zone" localSheetId="1">'AASHTO Table 3.1'!#REF!</definedName>
    <definedName name="clear_zone" localSheetId="5">'AASHTO Table 5-10 (b)'!#REF!</definedName>
    <definedName name="clear_zone" localSheetId="3">'AASHTO Table 5-7'!#REF!</definedName>
    <definedName name="clear_zone" localSheetId="4">'AASHTO Table 5-9'!#REF!</definedName>
    <definedName name="clear_zone" localSheetId="0">'MGS GUARDRAIL LENGTH OF NEED'!$K$10:$K$73</definedName>
    <definedName name="direction" localSheetId="5">'AASHTO Table 5-10 (b)'!#REF!</definedName>
    <definedName name="direction" localSheetId="3">'AASHTO Table 5-7'!#REF!</definedName>
    <definedName name="direction" localSheetId="4">'AASHTO Table 5-9'!#REF!</definedName>
    <definedName name="direction" localSheetId="0">'MGS GUARDRAIL LENGTH OF NEED'!$J$19:$J$20</definedName>
    <definedName name="Flag1" localSheetId="5">INDIRECT(#REF!)</definedName>
    <definedName name="Flag1" localSheetId="3">INDIRECT(#REF!)</definedName>
    <definedName name="Flag1" localSheetId="4">INDIRECT(#REF!)</definedName>
    <definedName name="Flag2" localSheetId="5">INDIRECT(#REF!)</definedName>
    <definedName name="Flag2" localSheetId="3">INDIRECT(#REF!)</definedName>
    <definedName name="Flag2" localSheetId="4">INDIRECT(#REF!)</definedName>
    <definedName name="Flag3" localSheetId="5">INDIRECT(#REF!)</definedName>
    <definedName name="Flag3" localSheetId="3">INDIRECT(#REF!)</definedName>
    <definedName name="Flag3" localSheetId="4">INDIRECT(#REF!)</definedName>
    <definedName name="Flag4" localSheetId="5">INDIRECT(#REF!)</definedName>
    <definedName name="Flag4" localSheetId="3">INDIRECT(#REF!)</definedName>
    <definedName name="Flag4" localSheetId="4">INDIRECT(#REF!)</definedName>
    <definedName name="La" localSheetId="0">'MGS GUARDRAIL LENGTH OF NEED'!$K$10:$K$73</definedName>
    <definedName name="La">'MGS GUARDRAIL LENGTH OF NEED'!$C$14</definedName>
    <definedName name="Lateral_Distance_L2" localSheetId="1">'AASHTO Table 3.1'!#REF!</definedName>
    <definedName name="Lateral_Distance_L2" localSheetId="5">'AASHTO Table 5-10 (b)'!#REF!</definedName>
    <definedName name="Lateral_Distance_L2" localSheetId="3">'AASHTO Table 5-7'!#REF!</definedName>
    <definedName name="Lateral_Distance_L2" localSheetId="4">'AASHTO Table 5-9'!#REF!</definedName>
    <definedName name="Opposing" localSheetId="5">'AASHTO Table 5-10 (b)'!#REF!</definedName>
    <definedName name="Opposing" localSheetId="3">'AASHTO Table 5-7'!#REF!</definedName>
    <definedName name="Opposing" localSheetId="4">'AASHTO Table 5-9'!#REF!</definedName>
    <definedName name="Opposing_Flared_Rigid">'MGS GUARDRAIL LENGTH OF NEED'!$N$73:$N$81</definedName>
    <definedName name="Opposing_Flared_Semi_Rigid">'MGS GUARDRAIL LENGTH OF NEED'!$N$83:$N$91</definedName>
    <definedName name="Opposing_Parallel">'MGS GUARDRAIL LENGTH OF NEED'!$N$11:$N$19</definedName>
    <definedName name="Picture" localSheetId="5">INDIRECT('AASHTO Table 5-10 (b)'!#REF!)</definedName>
    <definedName name="Picture" localSheetId="3">INDIRECT('AASHTO Table 5-7'!#REF!)</definedName>
    <definedName name="Picture" localSheetId="4">INDIRECT('AASHTO Table 5-9'!#REF!)</definedName>
    <definedName name="Picture" localSheetId="0">INDIRECT('MGS GUARDRAIL LENGTH OF NEED'!$N$21)</definedName>
    <definedName name="_xlnm.Print_Area" localSheetId="0">'MGS GUARDRAIL LENGTH OF NEED'!$B$2:$G$50</definedName>
    <definedName name="RADIUS">'MGS GUARDRAIL LENGTH OF NEED'!$J$31:$J$45</definedName>
    <definedName name="slope" localSheetId="1">'AASHTO Table 3.1'!#REF!</definedName>
    <definedName name="slope" localSheetId="5">'AASHTO Table 5-10 (b)'!#REF!</definedName>
    <definedName name="slope" localSheetId="3">'AASHTO Table 5-7'!#REF!</definedName>
    <definedName name="slope" localSheetId="4">'AASHTO Table 5-9'!#REF!</definedName>
    <definedName name="slope" localSheetId="0">'MGS GUARDRAIL LENGTH OF NEED'!$J$23:$J$28</definedName>
    <definedName name="SPEED" localSheetId="1">'AASHTO Table 3.1'!#REF!</definedName>
    <definedName name="SPEED" localSheetId="5">'AASHTO Table 5-10 (b)'!#REF!</definedName>
    <definedName name="SPEED" localSheetId="3">'AASHTO Table 5-7'!#REF!</definedName>
    <definedName name="SPEED" localSheetId="4">'AASHTO Table 5-9'!#REF!</definedName>
    <definedName name="SPEED" localSheetId="0">'MGS GUARDRAIL LENGTH OF NEED'!$Z$6:$Z$15</definedName>
    <definedName name="YESNO" localSheetId="1">'AASHTO Table 3.1'!#REF!</definedName>
    <definedName name="YESNO" localSheetId="5">'AASHTO Table 5-10 (b)'!#REF!</definedName>
    <definedName name="YESNO" localSheetId="3">'AASHTO Table 5-7'!#REF!</definedName>
    <definedName name="YESNO" localSheetId="4">'AASHTO Table 5-9'!#REF!</definedName>
    <definedName name="YESNO" localSheetId="0">'MGS GUARDRAIL LENGTH OF NEED'!$J$9:$J$10</definedName>
  </definedNames>
  <calcPr calcId="145621"/>
</workbook>
</file>

<file path=xl/calcChain.xml><?xml version="1.0" encoding="utf-8"?>
<calcChain xmlns="http://schemas.openxmlformats.org/spreadsheetml/2006/main">
  <c r="AH3" i="9" l="1"/>
  <c r="AG3" i="9"/>
  <c r="AF3" i="9"/>
  <c r="F20" i="9" l="1"/>
  <c r="C26" i="9"/>
  <c r="C25" i="9"/>
  <c r="C17" i="9" s="1"/>
  <c r="C18" i="9"/>
  <c r="C23" i="9" l="1"/>
  <c r="AT193" i="9" l="1"/>
  <c r="AS193" i="9"/>
  <c r="AR193" i="9"/>
  <c r="AQ193" i="9"/>
  <c r="AP193" i="9"/>
  <c r="AO193" i="9"/>
  <c r="AN193" i="9"/>
  <c r="AM193" i="9"/>
  <c r="AL193" i="9"/>
  <c r="AK193" i="9"/>
  <c r="AT192" i="9"/>
  <c r="AS192" i="9"/>
  <c r="AR192" i="9"/>
  <c r="AQ192" i="9"/>
  <c r="AP192" i="9"/>
  <c r="AO192" i="9"/>
  <c r="AN192" i="9"/>
  <c r="AM192" i="9"/>
  <c r="AL192" i="9"/>
  <c r="AK192" i="9"/>
  <c r="AT191" i="9"/>
  <c r="AS191" i="9"/>
  <c r="AR191" i="9"/>
  <c r="AQ191" i="9"/>
  <c r="AP191" i="9"/>
  <c r="AO191" i="9"/>
  <c r="AN191" i="9"/>
  <c r="AM191" i="9"/>
  <c r="AL191" i="9"/>
  <c r="AK191" i="9"/>
  <c r="AT190" i="9"/>
  <c r="AS190" i="9"/>
  <c r="AR190" i="9"/>
  <c r="AQ190" i="9"/>
  <c r="AP190" i="9"/>
  <c r="AO190" i="9"/>
  <c r="AN190" i="9"/>
  <c r="AM190" i="9"/>
  <c r="AL190" i="9"/>
  <c r="AK190" i="9"/>
  <c r="AX189" i="9"/>
  <c r="AW189" i="9"/>
  <c r="AV189" i="9"/>
  <c r="AU189" i="9"/>
  <c r="AT189" i="9"/>
  <c r="AS189" i="9"/>
  <c r="AR189" i="9"/>
  <c r="AQ189" i="9"/>
  <c r="AP189" i="9"/>
  <c r="AO189" i="9"/>
  <c r="AN189" i="9"/>
  <c r="AM189" i="9"/>
  <c r="AL189" i="9"/>
  <c r="AK189" i="9"/>
  <c r="AX188" i="9"/>
  <c r="AW188" i="9"/>
  <c r="AV188" i="9"/>
  <c r="AU188" i="9"/>
  <c r="AT188" i="9"/>
  <c r="AS188" i="9"/>
  <c r="AR188" i="9"/>
  <c r="AQ188" i="9"/>
  <c r="AP188" i="9"/>
  <c r="AO188" i="9"/>
  <c r="AN188" i="9"/>
  <c r="AM188" i="9"/>
  <c r="AL188" i="9"/>
  <c r="AK188" i="9"/>
  <c r="AX187" i="9"/>
  <c r="AW187" i="9"/>
  <c r="AV187" i="9"/>
  <c r="AU187" i="9"/>
  <c r="AT187" i="9"/>
  <c r="AS187" i="9"/>
  <c r="AR187" i="9"/>
  <c r="AQ187" i="9"/>
  <c r="AP187" i="9"/>
  <c r="AO187" i="9"/>
  <c r="AN187" i="9"/>
  <c r="AM187" i="9"/>
  <c r="AL187" i="9"/>
  <c r="AK187" i="9"/>
  <c r="AX186" i="9"/>
  <c r="AW186" i="9"/>
  <c r="AV186" i="9"/>
  <c r="AU186" i="9"/>
  <c r="AT186" i="9"/>
  <c r="AS186" i="9"/>
  <c r="AR186" i="9"/>
  <c r="AQ186" i="9"/>
  <c r="AP186" i="9"/>
  <c r="AO186" i="9"/>
  <c r="AN186" i="9"/>
  <c r="AM186" i="9"/>
  <c r="AL186" i="9"/>
  <c r="AK186" i="9"/>
  <c r="BB185" i="9"/>
  <c r="BA185" i="9"/>
  <c r="AZ185" i="9"/>
  <c r="AY185" i="9"/>
  <c r="AX185" i="9"/>
  <c r="AW185" i="9"/>
  <c r="AV185" i="9"/>
  <c r="AU185" i="9"/>
  <c r="AT185" i="9"/>
  <c r="AS185" i="9"/>
  <c r="AR185" i="9"/>
  <c r="AQ185" i="9"/>
  <c r="AP185" i="9"/>
  <c r="AO185" i="9"/>
  <c r="AN185" i="9"/>
  <c r="AM185" i="9"/>
  <c r="AL185" i="9"/>
  <c r="AK185" i="9"/>
  <c r="BB184" i="9"/>
  <c r="BA184" i="9"/>
  <c r="AZ184" i="9"/>
  <c r="AY184" i="9"/>
  <c r="AX184" i="9"/>
  <c r="AW184" i="9"/>
  <c r="AV184" i="9"/>
  <c r="AU184" i="9"/>
  <c r="AT184" i="9"/>
  <c r="AS184" i="9"/>
  <c r="AR184" i="9"/>
  <c r="AQ184" i="9"/>
  <c r="AP184" i="9"/>
  <c r="AO184" i="9"/>
  <c r="AN184" i="9"/>
  <c r="AM184" i="9"/>
  <c r="AL184" i="9"/>
  <c r="AK184" i="9"/>
  <c r="BB183" i="9"/>
  <c r="BA183" i="9"/>
  <c r="AZ183" i="9"/>
  <c r="AY183" i="9"/>
  <c r="AX183" i="9"/>
  <c r="AW183" i="9"/>
  <c r="AV183" i="9"/>
  <c r="AU183" i="9"/>
  <c r="AT183" i="9"/>
  <c r="AS183" i="9"/>
  <c r="AR183" i="9"/>
  <c r="AQ183" i="9"/>
  <c r="AP183" i="9"/>
  <c r="AO183" i="9"/>
  <c r="AN183" i="9"/>
  <c r="AM183" i="9"/>
  <c r="AL183" i="9"/>
  <c r="AK183" i="9"/>
  <c r="BB182" i="9"/>
  <c r="BA182" i="9"/>
  <c r="AZ182" i="9"/>
  <c r="AY182" i="9"/>
  <c r="AX182" i="9"/>
  <c r="AW182" i="9"/>
  <c r="AV182" i="9"/>
  <c r="AU182" i="9"/>
  <c r="AT182" i="9"/>
  <c r="AS182" i="9"/>
  <c r="AR182" i="9"/>
  <c r="AQ182" i="9"/>
  <c r="AP182" i="9"/>
  <c r="AO182" i="9"/>
  <c r="AN182" i="9"/>
  <c r="AM182" i="9"/>
  <c r="AL182" i="9"/>
  <c r="AK182" i="9"/>
  <c r="BB181" i="9"/>
  <c r="BA181" i="9"/>
  <c r="AZ181" i="9"/>
  <c r="AY181" i="9"/>
  <c r="AX181" i="9"/>
  <c r="AW181" i="9"/>
  <c r="AV181" i="9"/>
  <c r="AU181" i="9"/>
  <c r="AT181" i="9"/>
  <c r="AS181" i="9"/>
  <c r="AR181" i="9"/>
  <c r="AQ181" i="9"/>
  <c r="AP181" i="9"/>
  <c r="AO181" i="9"/>
  <c r="AN181" i="9"/>
  <c r="AM181" i="9"/>
  <c r="AL181" i="9"/>
  <c r="AK181" i="9"/>
  <c r="BB180" i="9"/>
  <c r="BA180" i="9"/>
  <c r="AZ180" i="9"/>
  <c r="AY180" i="9"/>
  <c r="AX180" i="9"/>
  <c r="AW180" i="9"/>
  <c r="AV180" i="9"/>
  <c r="AU180" i="9"/>
  <c r="AT180" i="9"/>
  <c r="AS180" i="9"/>
  <c r="AR180" i="9"/>
  <c r="AQ180" i="9"/>
  <c r="AP180" i="9"/>
  <c r="AO180" i="9"/>
  <c r="AN180" i="9"/>
  <c r="AM180" i="9"/>
  <c r="AL180" i="9"/>
  <c r="AK180" i="9"/>
  <c r="BB179" i="9"/>
  <c r="BA179" i="9"/>
  <c r="AZ179" i="9"/>
  <c r="AY179" i="9"/>
  <c r="AX179" i="9"/>
  <c r="AW179" i="9"/>
  <c r="AV179" i="9"/>
  <c r="AU179" i="9"/>
  <c r="AT179" i="9"/>
  <c r="AS179" i="9"/>
  <c r="AR179" i="9"/>
  <c r="AQ179" i="9"/>
  <c r="AP179" i="9"/>
  <c r="AO179" i="9"/>
  <c r="AN179" i="9"/>
  <c r="AM179" i="9"/>
  <c r="AL179" i="9"/>
  <c r="AK179" i="9"/>
  <c r="BB178" i="9"/>
  <c r="BA178" i="9"/>
  <c r="AZ178" i="9"/>
  <c r="AY178" i="9"/>
  <c r="AX178" i="9"/>
  <c r="AW178" i="9"/>
  <c r="AV178" i="9"/>
  <c r="AU178" i="9"/>
  <c r="AT178" i="9"/>
  <c r="AS178" i="9"/>
  <c r="AR178" i="9"/>
  <c r="AQ178" i="9"/>
  <c r="AP178" i="9"/>
  <c r="AO178" i="9"/>
  <c r="AN178" i="9"/>
  <c r="AM178" i="9"/>
  <c r="AL178" i="9"/>
  <c r="AK178" i="9"/>
  <c r="BD177" i="9"/>
  <c r="BC177" i="9"/>
  <c r="BB177" i="9"/>
  <c r="BA177" i="9"/>
  <c r="AZ177" i="9"/>
  <c r="AY177" i="9"/>
  <c r="AX177" i="9"/>
  <c r="AW177" i="9"/>
  <c r="AV177" i="9"/>
  <c r="AU177" i="9"/>
  <c r="AT177" i="9"/>
  <c r="AS177" i="9"/>
  <c r="AR177" i="9"/>
  <c r="AQ177" i="9"/>
  <c r="AP177" i="9"/>
  <c r="AO177" i="9"/>
  <c r="AN177" i="9"/>
  <c r="AM177" i="9"/>
  <c r="AL177" i="9"/>
  <c r="AK177" i="9"/>
  <c r="BD176" i="9"/>
  <c r="BC176" i="9"/>
  <c r="BB176" i="9"/>
  <c r="BA176" i="9"/>
  <c r="AZ176" i="9"/>
  <c r="AY176" i="9"/>
  <c r="AX176" i="9"/>
  <c r="AW176" i="9"/>
  <c r="AV176" i="9"/>
  <c r="AU176" i="9"/>
  <c r="AT176" i="9"/>
  <c r="AS176" i="9"/>
  <c r="AR176" i="9"/>
  <c r="AQ176" i="9"/>
  <c r="AP176" i="9"/>
  <c r="AO176" i="9"/>
  <c r="AN176" i="9"/>
  <c r="AM176" i="9"/>
  <c r="AL176" i="9"/>
  <c r="AK176" i="9"/>
  <c r="BD175" i="9"/>
  <c r="BC175" i="9"/>
  <c r="BB175" i="9"/>
  <c r="BA175" i="9"/>
  <c r="AZ175" i="9"/>
  <c r="AY175" i="9"/>
  <c r="AX175" i="9"/>
  <c r="AW175" i="9"/>
  <c r="AV175" i="9"/>
  <c r="AU175" i="9"/>
  <c r="AT175" i="9"/>
  <c r="AS175" i="9"/>
  <c r="AR175" i="9"/>
  <c r="AQ175" i="9"/>
  <c r="AP175" i="9"/>
  <c r="AO175" i="9"/>
  <c r="AN175" i="9"/>
  <c r="AM175" i="9"/>
  <c r="AL175" i="9"/>
  <c r="AK175" i="9"/>
  <c r="BD174" i="9"/>
  <c r="BC174" i="9"/>
  <c r="BB174" i="9"/>
  <c r="BA174" i="9"/>
  <c r="AZ174" i="9"/>
  <c r="AY174" i="9"/>
  <c r="AX174" i="9"/>
  <c r="AW174" i="9"/>
  <c r="AV174" i="9"/>
  <c r="AU174" i="9"/>
  <c r="AT174" i="9"/>
  <c r="AS174" i="9"/>
  <c r="AR174" i="9"/>
  <c r="AQ174" i="9"/>
  <c r="AP174" i="9"/>
  <c r="AO174" i="9"/>
  <c r="AN174" i="9"/>
  <c r="AM174" i="9"/>
  <c r="AL174" i="9"/>
  <c r="AK174" i="9"/>
  <c r="BF173" i="9"/>
  <c r="BE173" i="9"/>
  <c r="BD173" i="9"/>
  <c r="BC173" i="9"/>
  <c r="BB173" i="9"/>
  <c r="BA173" i="9"/>
  <c r="AZ173" i="9"/>
  <c r="AY173" i="9"/>
  <c r="AX173" i="9"/>
  <c r="AW173" i="9"/>
  <c r="AV173" i="9"/>
  <c r="AU173" i="9"/>
  <c r="AT173" i="9"/>
  <c r="AS173" i="9"/>
  <c r="AR173" i="9"/>
  <c r="AQ173" i="9"/>
  <c r="AP173" i="9"/>
  <c r="AO173" i="9"/>
  <c r="AN173" i="9"/>
  <c r="AM173" i="9"/>
  <c r="AL173" i="9"/>
  <c r="AK173" i="9"/>
  <c r="BF172" i="9"/>
  <c r="BE172" i="9"/>
  <c r="BD172" i="9"/>
  <c r="BC172" i="9"/>
  <c r="BB172" i="9"/>
  <c r="BA172" i="9"/>
  <c r="AZ172" i="9"/>
  <c r="AY172" i="9"/>
  <c r="AX172" i="9"/>
  <c r="AW172" i="9"/>
  <c r="AV172" i="9"/>
  <c r="AU172" i="9"/>
  <c r="AT172" i="9"/>
  <c r="AS172" i="9"/>
  <c r="AR172" i="9"/>
  <c r="AQ172" i="9"/>
  <c r="AP172" i="9"/>
  <c r="AO172" i="9"/>
  <c r="AN172" i="9"/>
  <c r="AM172" i="9"/>
  <c r="AL172" i="9"/>
  <c r="AK172" i="9"/>
  <c r="BF171" i="9"/>
  <c r="BE171" i="9"/>
  <c r="BD171" i="9"/>
  <c r="BC171" i="9"/>
  <c r="BB171" i="9"/>
  <c r="BA171" i="9"/>
  <c r="AZ171" i="9"/>
  <c r="AY171" i="9"/>
  <c r="AX171" i="9"/>
  <c r="AW171" i="9"/>
  <c r="AV171" i="9"/>
  <c r="AU171" i="9"/>
  <c r="AT171" i="9"/>
  <c r="AS171" i="9"/>
  <c r="AR171" i="9"/>
  <c r="AQ171" i="9"/>
  <c r="AP171" i="9"/>
  <c r="AO171" i="9"/>
  <c r="AN171" i="9"/>
  <c r="AM171" i="9"/>
  <c r="AL171" i="9"/>
  <c r="AK171" i="9"/>
  <c r="BF170" i="9"/>
  <c r="BE170" i="9"/>
  <c r="BD170" i="9"/>
  <c r="BC170" i="9"/>
  <c r="BB170" i="9"/>
  <c r="BA170" i="9"/>
  <c r="AZ170" i="9"/>
  <c r="AY170" i="9"/>
  <c r="AX170" i="9"/>
  <c r="AW170" i="9"/>
  <c r="AV170" i="9"/>
  <c r="AU170" i="9"/>
  <c r="AT170" i="9"/>
  <c r="AS170" i="9"/>
  <c r="AR170" i="9"/>
  <c r="AQ170" i="9"/>
  <c r="AP170" i="9"/>
  <c r="AO170" i="9"/>
  <c r="AN170" i="9"/>
  <c r="AM170" i="9"/>
  <c r="AL170" i="9"/>
  <c r="AK170" i="9"/>
  <c r="BH169" i="9"/>
  <c r="BG169" i="9"/>
  <c r="BF169" i="9"/>
  <c r="BE169" i="9"/>
  <c r="BD169" i="9"/>
  <c r="BC169" i="9"/>
  <c r="BB169" i="9"/>
  <c r="BA169" i="9"/>
  <c r="AZ169" i="9"/>
  <c r="AY169" i="9"/>
  <c r="AX169" i="9"/>
  <c r="AW169" i="9"/>
  <c r="AV169" i="9"/>
  <c r="AU169" i="9"/>
  <c r="AT169" i="9"/>
  <c r="AS169" i="9"/>
  <c r="AR169" i="9"/>
  <c r="AQ169" i="9"/>
  <c r="AP169" i="9"/>
  <c r="AO169" i="9"/>
  <c r="AN169" i="9"/>
  <c r="AM169" i="9"/>
  <c r="AL169" i="9"/>
  <c r="AK169" i="9"/>
  <c r="BH168" i="9"/>
  <c r="BG168" i="9"/>
  <c r="BF168" i="9"/>
  <c r="BE168" i="9"/>
  <c r="BD168" i="9"/>
  <c r="BC168" i="9"/>
  <c r="BB168" i="9"/>
  <c r="BA168" i="9"/>
  <c r="AZ168" i="9"/>
  <c r="AY168" i="9"/>
  <c r="AX168" i="9"/>
  <c r="AW168" i="9"/>
  <c r="AV168" i="9"/>
  <c r="AU168" i="9"/>
  <c r="AT168" i="9"/>
  <c r="AS168" i="9"/>
  <c r="AR168" i="9"/>
  <c r="AQ168" i="9"/>
  <c r="AP168" i="9"/>
  <c r="AO168" i="9"/>
  <c r="AN168" i="9"/>
  <c r="AM168" i="9"/>
  <c r="AL168" i="9"/>
  <c r="AK168" i="9"/>
  <c r="BH167" i="9"/>
  <c r="BG167" i="9"/>
  <c r="BF167" i="9"/>
  <c r="BE167" i="9"/>
  <c r="BD167" i="9"/>
  <c r="BC167" i="9"/>
  <c r="BB167" i="9"/>
  <c r="BA167" i="9"/>
  <c r="AZ167" i="9"/>
  <c r="AY167" i="9"/>
  <c r="AX167" i="9"/>
  <c r="AW167" i="9"/>
  <c r="AV167" i="9"/>
  <c r="AU167" i="9"/>
  <c r="AT167" i="9"/>
  <c r="AS167" i="9"/>
  <c r="AR167" i="9"/>
  <c r="AQ167" i="9"/>
  <c r="AP167" i="9"/>
  <c r="AO167" i="9"/>
  <c r="AN167" i="9"/>
  <c r="AM167" i="9"/>
  <c r="AL167" i="9"/>
  <c r="AK167" i="9"/>
  <c r="BH166" i="9"/>
  <c r="BG166" i="9"/>
  <c r="BF166" i="9"/>
  <c r="BE166" i="9"/>
  <c r="BD166" i="9"/>
  <c r="BC166" i="9"/>
  <c r="BB166" i="9"/>
  <c r="BA166" i="9"/>
  <c r="AZ166" i="9"/>
  <c r="AY166" i="9"/>
  <c r="AX166" i="9"/>
  <c r="AW166" i="9"/>
  <c r="AV166" i="9"/>
  <c r="AU166" i="9"/>
  <c r="AT166" i="9"/>
  <c r="AS166" i="9"/>
  <c r="AR166" i="9"/>
  <c r="AQ166" i="9"/>
  <c r="AP166" i="9"/>
  <c r="AO166" i="9"/>
  <c r="AN166" i="9"/>
  <c r="AM166" i="9"/>
  <c r="AL166" i="9"/>
  <c r="AK166" i="9"/>
  <c r="AT161" i="9"/>
  <c r="AS161" i="9"/>
  <c r="AR161" i="9"/>
  <c r="AQ161" i="9"/>
  <c r="AP161" i="9"/>
  <c r="AO161" i="9"/>
  <c r="AN161" i="9"/>
  <c r="AM161" i="9"/>
  <c r="AL161" i="9"/>
  <c r="AK161" i="9"/>
  <c r="AT160" i="9"/>
  <c r="AS160" i="9"/>
  <c r="AR160" i="9"/>
  <c r="AQ160" i="9"/>
  <c r="AP160" i="9"/>
  <c r="AO160" i="9"/>
  <c r="AN160" i="9"/>
  <c r="AM160" i="9"/>
  <c r="AL160" i="9"/>
  <c r="AK160" i="9"/>
  <c r="AT159" i="9"/>
  <c r="AS159" i="9"/>
  <c r="AR159" i="9"/>
  <c r="AQ159" i="9"/>
  <c r="AP159" i="9"/>
  <c r="AO159" i="9"/>
  <c r="AN159" i="9"/>
  <c r="AM159" i="9"/>
  <c r="AL159" i="9"/>
  <c r="AK159" i="9"/>
  <c r="AT158" i="9"/>
  <c r="AS158" i="9"/>
  <c r="AR158" i="9"/>
  <c r="AQ158" i="9"/>
  <c r="AP158" i="9"/>
  <c r="AO158" i="9"/>
  <c r="AN158" i="9"/>
  <c r="AM158" i="9"/>
  <c r="AL158" i="9"/>
  <c r="AK158" i="9"/>
  <c r="AX157" i="9"/>
  <c r="AW157" i="9"/>
  <c r="AV157" i="9"/>
  <c r="AU157" i="9"/>
  <c r="AT157" i="9"/>
  <c r="AS157" i="9"/>
  <c r="AR157" i="9"/>
  <c r="AQ157" i="9"/>
  <c r="AP157" i="9"/>
  <c r="AO157" i="9"/>
  <c r="AN157" i="9"/>
  <c r="AM157" i="9"/>
  <c r="AL157" i="9"/>
  <c r="AK157" i="9"/>
  <c r="AX156" i="9"/>
  <c r="AW156" i="9"/>
  <c r="AV156" i="9"/>
  <c r="AU156" i="9"/>
  <c r="AT156" i="9"/>
  <c r="AS156" i="9"/>
  <c r="AR156" i="9"/>
  <c r="AQ156" i="9"/>
  <c r="AP156" i="9"/>
  <c r="AO156" i="9"/>
  <c r="AN156" i="9"/>
  <c r="AM156" i="9"/>
  <c r="AL156" i="9"/>
  <c r="AK156" i="9"/>
  <c r="AX155" i="9"/>
  <c r="AW155" i="9"/>
  <c r="AV155" i="9"/>
  <c r="AU155" i="9"/>
  <c r="AT155" i="9"/>
  <c r="AS155" i="9"/>
  <c r="AR155" i="9"/>
  <c r="AQ155" i="9"/>
  <c r="AP155" i="9"/>
  <c r="AO155" i="9"/>
  <c r="AN155" i="9"/>
  <c r="AM155" i="9"/>
  <c r="AL155" i="9"/>
  <c r="AK155" i="9"/>
  <c r="AX154" i="9"/>
  <c r="AW154" i="9"/>
  <c r="AV154" i="9"/>
  <c r="AU154" i="9"/>
  <c r="AT154" i="9"/>
  <c r="AS154" i="9"/>
  <c r="AR154" i="9"/>
  <c r="AQ154" i="9"/>
  <c r="AP154" i="9"/>
  <c r="AO154" i="9"/>
  <c r="AN154" i="9"/>
  <c r="AM154" i="9"/>
  <c r="AL154" i="9"/>
  <c r="AK154" i="9"/>
  <c r="BB153" i="9"/>
  <c r="BA153" i="9"/>
  <c r="AZ153" i="9"/>
  <c r="AY153" i="9"/>
  <c r="AX153" i="9"/>
  <c r="AW153" i="9"/>
  <c r="AV153" i="9"/>
  <c r="AU153" i="9"/>
  <c r="AT153" i="9"/>
  <c r="AS153" i="9"/>
  <c r="AR153" i="9"/>
  <c r="AQ153" i="9"/>
  <c r="AP153" i="9"/>
  <c r="AO153" i="9"/>
  <c r="AN153" i="9"/>
  <c r="AM153" i="9"/>
  <c r="AL153" i="9"/>
  <c r="AK153" i="9"/>
  <c r="BB152" i="9"/>
  <c r="BA152" i="9"/>
  <c r="AZ152" i="9"/>
  <c r="AY152" i="9"/>
  <c r="AX152" i="9"/>
  <c r="AW152" i="9"/>
  <c r="AV152" i="9"/>
  <c r="AU152" i="9"/>
  <c r="AT152" i="9"/>
  <c r="AS152" i="9"/>
  <c r="AR152" i="9"/>
  <c r="AQ152" i="9"/>
  <c r="AP152" i="9"/>
  <c r="AO152" i="9"/>
  <c r="AN152" i="9"/>
  <c r="AM152" i="9"/>
  <c r="AL152" i="9"/>
  <c r="AK152" i="9"/>
  <c r="BB151" i="9"/>
  <c r="BA151" i="9"/>
  <c r="AZ151" i="9"/>
  <c r="AY151" i="9"/>
  <c r="AX151" i="9"/>
  <c r="AW151" i="9"/>
  <c r="AV151" i="9"/>
  <c r="AU151" i="9"/>
  <c r="AT151" i="9"/>
  <c r="AS151" i="9"/>
  <c r="AR151" i="9"/>
  <c r="AQ151" i="9"/>
  <c r="AP151" i="9"/>
  <c r="AO151" i="9"/>
  <c r="AN151" i="9"/>
  <c r="AM151" i="9"/>
  <c r="AL151" i="9"/>
  <c r="AK151" i="9"/>
  <c r="BB150" i="9"/>
  <c r="BA150" i="9"/>
  <c r="AZ150" i="9"/>
  <c r="AY150" i="9"/>
  <c r="AX150" i="9"/>
  <c r="AW150" i="9"/>
  <c r="AV150" i="9"/>
  <c r="AU150" i="9"/>
  <c r="AT150" i="9"/>
  <c r="AS150" i="9"/>
  <c r="AR150" i="9"/>
  <c r="AQ150" i="9"/>
  <c r="AP150" i="9"/>
  <c r="AO150" i="9"/>
  <c r="AN150" i="9"/>
  <c r="AM150" i="9"/>
  <c r="AL150" i="9"/>
  <c r="AK150" i="9"/>
  <c r="BB149" i="9"/>
  <c r="BA149" i="9"/>
  <c r="AZ149" i="9"/>
  <c r="AY149" i="9"/>
  <c r="AX149" i="9"/>
  <c r="AW149" i="9"/>
  <c r="AV149" i="9"/>
  <c r="AU149" i="9"/>
  <c r="AT149" i="9"/>
  <c r="AS149" i="9"/>
  <c r="AR149" i="9"/>
  <c r="AQ149" i="9"/>
  <c r="AP149" i="9"/>
  <c r="AO149" i="9"/>
  <c r="AN149" i="9"/>
  <c r="AM149" i="9"/>
  <c r="AL149" i="9"/>
  <c r="AK149" i="9"/>
  <c r="BB148" i="9"/>
  <c r="BA148" i="9"/>
  <c r="AZ148" i="9"/>
  <c r="AY148" i="9"/>
  <c r="AX148" i="9"/>
  <c r="AW148" i="9"/>
  <c r="AV148" i="9"/>
  <c r="AU148" i="9"/>
  <c r="AT148" i="9"/>
  <c r="AS148" i="9"/>
  <c r="AR148" i="9"/>
  <c r="AQ148" i="9"/>
  <c r="AP148" i="9"/>
  <c r="AO148" i="9"/>
  <c r="AN148" i="9"/>
  <c r="AM148" i="9"/>
  <c r="AL148" i="9"/>
  <c r="AK148" i="9"/>
  <c r="BB147" i="9"/>
  <c r="BA147" i="9"/>
  <c r="AZ147" i="9"/>
  <c r="AY147" i="9"/>
  <c r="AX147" i="9"/>
  <c r="AW147" i="9"/>
  <c r="AV147" i="9"/>
  <c r="AU147" i="9"/>
  <c r="AT147" i="9"/>
  <c r="AS147" i="9"/>
  <c r="AR147" i="9"/>
  <c r="AQ147" i="9"/>
  <c r="AP147" i="9"/>
  <c r="AO147" i="9"/>
  <c r="AN147" i="9"/>
  <c r="AM147" i="9"/>
  <c r="AL147" i="9"/>
  <c r="AK147" i="9"/>
  <c r="BB146" i="9"/>
  <c r="BA146" i="9"/>
  <c r="AZ146" i="9"/>
  <c r="AY146" i="9"/>
  <c r="AX146" i="9"/>
  <c r="AW146" i="9"/>
  <c r="AV146" i="9"/>
  <c r="AU146" i="9"/>
  <c r="AT146" i="9"/>
  <c r="AS146" i="9"/>
  <c r="AR146" i="9"/>
  <c r="AQ146" i="9"/>
  <c r="AP146" i="9"/>
  <c r="AO146" i="9"/>
  <c r="AN146" i="9"/>
  <c r="AM146" i="9"/>
  <c r="AL146" i="9"/>
  <c r="AK146" i="9"/>
  <c r="BD145" i="9"/>
  <c r="BC145" i="9"/>
  <c r="BB145" i="9"/>
  <c r="BA145" i="9"/>
  <c r="AZ145" i="9"/>
  <c r="AY145" i="9"/>
  <c r="AX145" i="9"/>
  <c r="AW145" i="9"/>
  <c r="AV145" i="9"/>
  <c r="AU145" i="9"/>
  <c r="AT145" i="9"/>
  <c r="AS145" i="9"/>
  <c r="AR145" i="9"/>
  <c r="AQ145" i="9"/>
  <c r="AP145" i="9"/>
  <c r="AO145" i="9"/>
  <c r="AN145" i="9"/>
  <c r="AM145" i="9"/>
  <c r="AL145" i="9"/>
  <c r="AK145" i="9"/>
  <c r="BD144" i="9"/>
  <c r="BC144" i="9"/>
  <c r="BB144" i="9"/>
  <c r="BA144" i="9"/>
  <c r="AZ144" i="9"/>
  <c r="AY144" i="9"/>
  <c r="AX144" i="9"/>
  <c r="AW144" i="9"/>
  <c r="AV144" i="9"/>
  <c r="AU144" i="9"/>
  <c r="AT144" i="9"/>
  <c r="AS144" i="9"/>
  <c r="AR144" i="9"/>
  <c r="AQ144" i="9"/>
  <c r="AP144" i="9"/>
  <c r="AO144" i="9"/>
  <c r="AN144" i="9"/>
  <c r="AM144" i="9"/>
  <c r="AL144" i="9"/>
  <c r="AK144" i="9"/>
  <c r="BD143" i="9"/>
  <c r="BC143" i="9"/>
  <c r="BB143" i="9"/>
  <c r="BA143" i="9"/>
  <c r="AZ143" i="9"/>
  <c r="AY143" i="9"/>
  <c r="AX143" i="9"/>
  <c r="AW143" i="9"/>
  <c r="AV143" i="9"/>
  <c r="AU143" i="9"/>
  <c r="AT143" i="9"/>
  <c r="AS143" i="9"/>
  <c r="AR143" i="9"/>
  <c r="AQ143" i="9"/>
  <c r="AP143" i="9"/>
  <c r="AO143" i="9"/>
  <c r="AN143" i="9"/>
  <c r="AM143" i="9"/>
  <c r="AL143" i="9"/>
  <c r="AK143" i="9"/>
  <c r="BD142" i="9"/>
  <c r="BC142" i="9"/>
  <c r="BB142" i="9"/>
  <c r="BA142" i="9"/>
  <c r="AZ142" i="9"/>
  <c r="AY142" i="9"/>
  <c r="AX142" i="9"/>
  <c r="AW142" i="9"/>
  <c r="AV142" i="9"/>
  <c r="AU142" i="9"/>
  <c r="AT142" i="9"/>
  <c r="AS142" i="9"/>
  <c r="AR142" i="9"/>
  <c r="AQ142" i="9"/>
  <c r="AP142" i="9"/>
  <c r="AO142" i="9"/>
  <c r="AN142" i="9"/>
  <c r="AM142" i="9"/>
  <c r="AL142" i="9"/>
  <c r="AK142" i="9"/>
  <c r="BF141" i="9"/>
  <c r="BE141" i="9"/>
  <c r="BD141" i="9"/>
  <c r="BC141" i="9"/>
  <c r="BB141" i="9"/>
  <c r="BA141" i="9"/>
  <c r="AZ141" i="9"/>
  <c r="AY141" i="9"/>
  <c r="AX141" i="9"/>
  <c r="AW141" i="9"/>
  <c r="AV141" i="9"/>
  <c r="AU141" i="9"/>
  <c r="AT141" i="9"/>
  <c r="AS141" i="9"/>
  <c r="AR141" i="9"/>
  <c r="AQ141" i="9"/>
  <c r="AP141" i="9"/>
  <c r="AO141" i="9"/>
  <c r="AN141" i="9"/>
  <c r="AM141" i="9"/>
  <c r="AL141" i="9"/>
  <c r="AK141" i="9"/>
  <c r="BF140" i="9"/>
  <c r="BE140" i="9"/>
  <c r="BD140" i="9"/>
  <c r="BC140" i="9"/>
  <c r="BB140" i="9"/>
  <c r="BA140" i="9"/>
  <c r="AZ140" i="9"/>
  <c r="AY140" i="9"/>
  <c r="AX140" i="9"/>
  <c r="AW140" i="9"/>
  <c r="AV140" i="9"/>
  <c r="AU140" i="9"/>
  <c r="AT140" i="9"/>
  <c r="AS140" i="9"/>
  <c r="AR140" i="9"/>
  <c r="AQ140" i="9"/>
  <c r="AP140" i="9"/>
  <c r="AO140" i="9"/>
  <c r="AN140" i="9"/>
  <c r="AM140" i="9"/>
  <c r="AL140" i="9"/>
  <c r="AK140" i="9"/>
  <c r="BF139" i="9"/>
  <c r="BE139" i="9"/>
  <c r="BD139" i="9"/>
  <c r="BC139" i="9"/>
  <c r="BB139" i="9"/>
  <c r="BA139" i="9"/>
  <c r="AZ139" i="9"/>
  <c r="AY139" i="9"/>
  <c r="AX139" i="9"/>
  <c r="AW139" i="9"/>
  <c r="AV139" i="9"/>
  <c r="AU139" i="9"/>
  <c r="AT139" i="9"/>
  <c r="AS139" i="9"/>
  <c r="AR139" i="9"/>
  <c r="AQ139" i="9"/>
  <c r="AP139" i="9"/>
  <c r="AO139" i="9"/>
  <c r="AN139" i="9"/>
  <c r="AM139" i="9"/>
  <c r="AL139" i="9"/>
  <c r="AK139" i="9"/>
  <c r="BF138" i="9"/>
  <c r="BE138" i="9"/>
  <c r="BD138" i="9"/>
  <c r="BC138" i="9"/>
  <c r="BB138" i="9"/>
  <c r="BA138" i="9"/>
  <c r="AZ138" i="9"/>
  <c r="AY138" i="9"/>
  <c r="AX138" i="9"/>
  <c r="AW138" i="9"/>
  <c r="AV138" i="9"/>
  <c r="AU138" i="9"/>
  <c r="AT138" i="9"/>
  <c r="AS138" i="9"/>
  <c r="AR138" i="9"/>
  <c r="AQ138" i="9"/>
  <c r="AP138" i="9"/>
  <c r="AO138" i="9"/>
  <c r="AN138" i="9"/>
  <c r="AM138" i="9"/>
  <c r="AL138" i="9"/>
  <c r="AK138" i="9"/>
  <c r="BH137" i="9"/>
  <c r="BG137" i="9"/>
  <c r="BF137" i="9"/>
  <c r="BE137" i="9"/>
  <c r="BD137" i="9"/>
  <c r="BC137" i="9"/>
  <c r="BB137" i="9"/>
  <c r="BA137" i="9"/>
  <c r="AZ137" i="9"/>
  <c r="AY137" i="9"/>
  <c r="AX137" i="9"/>
  <c r="AW137" i="9"/>
  <c r="AV137" i="9"/>
  <c r="AU137" i="9"/>
  <c r="AT137" i="9"/>
  <c r="AS137" i="9"/>
  <c r="AR137" i="9"/>
  <c r="AQ137" i="9"/>
  <c r="AP137" i="9"/>
  <c r="AO137" i="9"/>
  <c r="AN137" i="9"/>
  <c r="AM137" i="9"/>
  <c r="AL137" i="9"/>
  <c r="AK137" i="9"/>
  <c r="BH136" i="9"/>
  <c r="BG136" i="9"/>
  <c r="BF136" i="9"/>
  <c r="BE136" i="9"/>
  <c r="BD136" i="9"/>
  <c r="BC136" i="9"/>
  <c r="BB136" i="9"/>
  <c r="BA136" i="9"/>
  <c r="AZ136" i="9"/>
  <c r="AY136" i="9"/>
  <c r="AX136" i="9"/>
  <c r="AW136" i="9"/>
  <c r="AV136" i="9"/>
  <c r="AU136" i="9"/>
  <c r="AT136" i="9"/>
  <c r="AS136" i="9"/>
  <c r="AR136" i="9"/>
  <c r="AQ136" i="9"/>
  <c r="AP136" i="9"/>
  <c r="AO136" i="9"/>
  <c r="AN136" i="9"/>
  <c r="AM136" i="9"/>
  <c r="AL136" i="9"/>
  <c r="AK136" i="9"/>
  <c r="BH135" i="9"/>
  <c r="BG135" i="9"/>
  <c r="BF135" i="9"/>
  <c r="BE135" i="9"/>
  <c r="BD135" i="9"/>
  <c r="BC135" i="9"/>
  <c r="BB135" i="9"/>
  <c r="BA135" i="9"/>
  <c r="AZ135" i="9"/>
  <c r="AY135" i="9"/>
  <c r="AX135" i="9"/>
  <c r="AW135" i="9"/>
  <c r="AV135" i="9"/>
  <c r="AU135" i="9"/>
  <c r="AT135" i="9"/>
  <c r="AS135" i="9"/>
  <c r="AR135" i="9"/>
  <c r="AQ135" i="9"/>
  <c r="AP135" i="9"/>
  <c r="AO135" i="9"/>
  <c r="AN135" i="9"/>
  <c r="AM135" i="9"/>
  <c r="AL135" i="9"/>
  <c r="AK135" i="9"/>
  <c r="BH134" i="9"/>
  <c r="BG134" i="9"/>
  <c r="BF134" i="9"/>
  <c r="BE134" i="9"/>
  <c r="BD134" i="9"/>
  <c r="BC134" i="9"/>
  <c r="BB134" i="9"/>
  <c r="BA134" i="9"/>
  <c r="AZ134" i="9"/>
  <c r="AY134" i="9"/>
  <c r="AX134" i="9"/>
  <c r="AW134" i="9"/>
  <c r="AV134" i="9"/>
  <c r="AU134" i="9"/>
  <c r="AT134" i="9"/>
  <c r="AS134" i="9"/>
  <c r="AR134" i="9"/>
  <c r="AQ134" i="9"/>
  <c r="AP134" i="9"/>
  <c r="AO134" i="9"/>
  <c r="AN134" i="9"/>
  <c r="AM134" i="9"/>
  <c r="AL134" i="9"/>
  <c r="AK134" i="9"/>
  <c r="AT129" i="9"/>
  <c r="AS129" i="9"/>
  <c r="AR129" i="9"/>
  <c r="AQ129" i="9"/>
  <c r="AP129" i="9"/>
  <c r="AO129" i="9"/>
  <c r="AN129" i="9"/>
  <c r="AM129" i="9"/>
  <c r="AL129" i="9"/>
  <c r="AK129" i="9"/>
  <c r="AT128" i="9"/>
  <c r="AS128" i="9"/>
  <c r="AR128" i="9"/>
  <c r="AQ128" i="9"/>
  <c r="AP128" i="9"/>
  <c r="AO128" i="9"/>
  <c r="AN128" i="9"/>
  <c r="AM128" i="9"/>
  <c r="AL128" i="9"/>
  <c r="AK128" i="9"/>
  <c r="AT127" i="9"/>
  <c r="AS127" i="9"/>
  <c r="AR127" i="9"/>
  <c r="AQ127" i="9"/>
  <c r="AP127" i="9"/>
  <c r="AO127" i="9"/>
  <c r="AN127" i="9"/>
  <c r="AM127" i="9"/>
  <c r="AL127" i="9"/>
  <c r="AK127" i="9"/>
  <c r="AT126" i="9"/>
  <c r="AS126" i="9"/>
  <c r="AR126" i="9"/>
  <c r="AQ126" i="9"/>
  <c r="AP126" i="9"/>
  <c r="AO126" i="9"/>
  <c r="AN126" i="9"/>
  <c r="AM126" i="9"/>
  <c r="AL126" i="9"/>
  <c r="AK126" i="9"/>
  <c r="AX125" i="9"/>
  <c r="AW125" i="9"/>
  <c r="AV125" i="9"/>
  <c r="AU125" i="9"/>
  <c r="AT125" i="9"/>
  <c r="AS125" i="9"/>
  <c r="AR125" i="9"/>
  <c r="AQ125" i="9"/>
  <c r="AP125" i="9"/>
  <c r="AO125" i="9"/>
  <c r="AN125" i="9"/>
  <c r="AM125" i="9"/>
  <c r="AL125" i="9"/>
  <c r="AK125" i="9"/>
  <c r="AX124" i="9"/>
  <c r="AW124" i="9"/>
  <c r="AV124" i="9"/>
  <c r="AU124" i="9"/>
  <c r="AT124" i="9"/>
  <c r="AS124" i="9"/>
  <c r="AR124" i="9"/>
  <c r="AQ124" i="9"/>
  <c r="AP124" i="9"/>
  <c r="AO124" i="9"/>
  <c r="AN124" i="9"/>
  <c r="AM124" i="9"/>
  <c r="AL124" i="9"/>
  <c r="AK124" i="9"/>
  <c r="AX123" i="9"/>
  <c r="AW123" i="9"/>
  <c r="AV123" i="9"/>
  <c r="AU123" i="9"/>
  <c r="AT123" i="9"/>
  <c r="AS123" i="9"/>
  <c r="AR123" i="9"/>
  <c r="AQ123" i="9"/>
  <c r="AP123" i="9"/>
  <c r="AO123" i="9"/>
  <c r="AN123" i="9"/>
  <c r="AM123" i="9"/>
  <c r="AL123" i="9"/>
  <c r="AK123" i="9"/>
  <c r="AX122" i="9"/>
  <c r="AW122" i="9"/>
  <c r="AV122" i="9"/>
  <c r="AU122" i="9"/>
  <c r="AT122" i="9"/>
  <c r="AS122" i="9"/>
  <c r="AR122" i="9"/>
  <c r="AQ122" i="9"/>
  <c r="AP122" i="9"/>
  <c r="AO122" i="9"/>
  <c r="AN122" i="9"/>
  <c r="AM122" i="9"/>
  <c r="AL122" i="9"/>
  <c r="AK122" i="9"/>
  <c r="BB121" i="9"/>
  <c r="BA121" i="9"/>
  <c r="AZ121" i="9"/>
  <c r="AY121" i="9"/>
  <c r="AX121" i="9"/>
  <c r="AW121" i="9"/>
  <c r="AV121" i="9"/>
  <c r="AU121" i="9"/>
  <c r="AT121" i="9"/>
  <c r="AS121" i="9"/>
  <c r="AR121" i="9"/>
  <c r="AQ121" i="9"/>
  <c r="AP121" i="9"/>
  <c r="AO121" i="9"/>
  <c r="AN121" i="9"/>
  <c r="AM121" i="9"/>
  <c r="AL121" i="9"/>
  <c r="AK121" i="9"/>
  <c r="BB120" i="9"/>
  <c r="BA120" i="9"/>
  <c r="AZ120" i="9"/>
  <c r="AY120" i="9"/>
  <c r="AX120" i="9"/>
  <c r="AW120" i="9"/>
  <c r="AV120" i="9"/>
  <c r="AU120" i="9"/>
  <c r="AT120" i="9"/>
  <c r="AS120" i="9"/>
  <c r="AR120" i="9"/>
  <c r="AQ120" i="9"/>
  <c r="AP120" i="9"/>
  <c r="AO120" i="9"/>
  <c r="AN120" i="9"/>
  <c r="AM120" i="9"/>
  <c r="AL120" i="9"/>
  <c r="AK120" i="9"/>
  <c r="BB119" i="9"/>
  <c r="BA119" i="9"/>
  <c r="AZ119" i="9"/>
  <c r="AY119" i="9"/>
  <c r="AX119" i="9"/>
  <c r="AW119" i="9"/>
  <c r="AV119" i="9"/>
  <c r="AU119" i="9"/>
  <c r="AT119" i="9"/>
  <c r="AS119" i="9"/>
  <c r="AR119" i="9"/>
  <c r="AQ119" i="9"/>
  <c r="AP119" i="9"/>
  <c r="AO119" i="9"/>
  <c r="AN119" i="9"/>
  <c r="AM119" i="9"/>
  <c r="AL119" i="9"/>
  <c r="AK119" i="9"/>
  <c r="BB118" i="9"/>
  <c r="BA118" i="9"/>
  <c r="AZ118" i="9"/>
  <c r="AY118" i="9"/>
  <c r="AX118" i="9"/>
  <c r="AW118" i="9"/>
  <c r="AV118" i="9"/>
  <c r="AU118" i="9"/>
  <c r="AT118" i="9"/>
  <c r="AS118" i="9"/>
  <c r="AR118" i="9"/>
  <c r="AQ118" i="9"/>
  <c r="AP118" i="9"/>
  <c r="AO118" i="9"/>
  <c r="AN118" i="9"/>
  <c r="AM118" i="9"/>
  <c r="AL118" i="9"/>
  <c r="AK118" i="9"/>
  <c r="BB117" i="9"/>
  <c r="BA117" i="9"/>
  <c r="AZ117" i="9"/>
  <c r="AY117" i="9"/>
  <c r="AX117" i="9"/>
  <c r="AW117" i="9"/>
  <c r="AV117" i="9"/>
  <c r="AU117" i="9"/>
  <c r="AT117" i="9"/>
  <c r="AS117" i="9"/>
  <c r="AR117" i="9"/>
  <c r="AQ117" i="9"/>
  <c r="AP117" i="9"/>
  <c r="AO117" i="9"/>
  <c r="AN117" i="9"/>
  <c r="AM117" i="9"/>
  <c r="AL117" i="9"/>
  <c r="AK117" i="9"/>
  <c r="BB116" i="9"/>
  <c r="BA116" i="9"/>
  <c r="AZ116" i="9"/>
  <c r="AY116" i="9"/>
  <c r="AX116" i="9"/>
  <c r="AW116" i="9"/>
  <c r="AV116" i="9"/>
  <c r="AU116" i="9"/>
  <c r="AT116" i="9"/>
  <c r="AS116" i="9"/>
  <c r="AR116" i="9"/>
  <c r="AQ116" i="9"/>
  <c r="AP116" i="9"/>
  <c r="AO116" i="9"/>
  <c r="AN116" i="9"/>
  <c r="AM116" i="9"/>
  <c r="AL116" i="9"/>
  <c r="AK116" i="9"/>
  <c r="BB115" i="9"/>
  <c r="BA115" i="9"/>
  <c r="AZ115" i="9"/>
  <c r="AY115" i="9"/>
  <c r="AX115" i="9"/>
  <c r="AW115" i="9"/>
  <c r="AV115" i="9"/>
  <c r="AU115" i="9"/>
  <c r="AT115" i="9"/>
  <c r="AS115" i="9"/>
  <c r="AR115" i="9"/>
  <c r="AQ115" i="9"/>
  <c r="AP115" i="9"/>
  <c r="AO115" i="9"/>
  <c r="AN115" i="9"/>
  <c r="AM115" i="9"/>
  <c r="AL115" i="9"/>
  <c r="AK115" i="9"/>
  <c r="BB114" i="9"/>
  <c r="BA114" i="9"/>
  <c r="AZ114" i="9"/>
  <c r="AY114" i="9"/>
  <c r="AX114" i="9"/>
  <c r="AW114" i="9"/>
  <c r="AV114" i="9"/>
  <c r="AU114" i="9"/>
  <c r="AT114" i="9"/>
  <c r="AS114" i="9"/>
  <c r="AR114" i="9"/>
  <c r="AQ114" i="9"/>
  <c r="AP114" i="9"/>
  <c r="AO114" i="9"/>
  <c r="AN114" i="9"/>
  <c r="AM114" i="9"/>
  <c r="AL114" i="9"/>
  <c r="AK114" i="9"/>
  <c r="BD113" i="9"/>
  <c r="BC113" i="9"/>
  <c r="BB113" i="9"/>
  <c r="BA113" i="9"/>
  <c r="AZ113" i="9"/>
  <c r="AY113" i="9"/>
  <c r="AX113" i="9"/>
  <c r="AW113" i="9"/>
  <c r="AV113" i="9"/>
  <c r="AU113" i="9"/>
  <c r="AT113" i="9"/>
  <c r="AS113" i="9"/>
  <c r="AR113" i="9"/>
  <c r="AQ113" i="9"/>
  <c r="AP113" i="9"/>
  <c r="AO113" i="9"/>
  <c r="AN113" i="9"/>
  <c r="AM113" i="9"/>
  <c r="AL113" i="9"/>
  <c r="AK113" i="9"/>
  <c r="BD112" i="9"/>
  <c r="BC112" i="9"/>
  <c r="BB112" i="9"/>
  <c r="BA112" i="9"/>
  <c r="AZ112" i="9"/>
  <c r="AY112" i="9"/>
  <c r="AX112" i="9"/>
  <c r="AW112" i="9"/>
  <c r="AV112" i="9"/>
  <c r="AU112" i="9"/>
  <c r="AT112" i="9"/>
  <c r="AS112" i="9"/>
  <c r="AR112" i="9"/>
  <c r="AQ112" i="9"/>
  <c r="AP112" i="9"/>
  <c r="AO112" i="9"/>
  <c r="AN112" i="9"/>
  <c r="AM112" i="9"/>
  <c r="AL112" i="9"/>
  <c r="AK112" i="9"/>
  <c r="BD111" i="9"/>
  <c r="BC111" i="9"/>
  <c r="BB111" i="9"/>
  <c r="BA111" i="9"/>
  <c r="AZ111" i="9"/>
  <c r="AY111" i="9"/>
  <c r="AX111" i="9"/>
  <c r="AW111" i="9"/>
  <c r="AV111" i="9"/>
  <c r="AU111" i="9"/>
  <c r="AT111" i="9"/>
  <c r="AS111" i="9"/>
  <c r="AR111" i="9"/>
  <c r="AQ111" i="9"/>
  <c r="AP111" i="9"/>
  <c r="AO111" i="9"/>
  <c r="AN111" i="9"/>
  <c r="AM111" i="9"/>
  <c r="AL111" i="9"/>
  <c r="AK111" i="9"/>
  <c r="BD110" i="9"/>
  <c r="BC110" i="9"/>
  <c r="BB110" i="9"/>
  <c r="BA110" i="9"/>
  <c r="AZ110" i="9"/>
  <c r="AY110" i="9"/>
  <c r="AX110" i="9"/>
  <c r="AW110" i="9"/>
  <c r="AV110" i="9"/>
  <c r="AU110" i="9"/>
  <c r="AT110" i="9"/>
  <c r="AS110" i="9"/>
  <c r="AR110" i="9"/>
  <c r="AQ110" i="9"/>
  <c r="AP110" i="9"/>
  <c r="AO110" i="9"/>
  <c r="AN110" i="9"/>
  <c r="AM110" i="9"/>
  <c r="AL110" i="9"/>
  <c r="AK110" i="9"/>
  <c r="BF109" i="9"/>
  <c r="BE109" i="9"/>
  <c r="BD109" i="9"/>
  <c r="BC109" i="9"/>
  <c r="BB109" i="9"/>
  <c r="BA109" i="9"/>
  <c r="AZ109" i="9"/>
  <c r="AY109" i="9"/>
  <c r="AX109" i="9"/>
  <c r="AW109" i="9"/>
  <c r="AV109" i="9"/>
  <c r="AU109" i="9"/>
  <c r="AT109" i="9"/>
  <c r="AS109" i="9"/>
  <c r="AR109" i="9"/>
  <c r="AQ109" i="9"/>
  <c r="AP109" i="9"/>
  <c r="AO109" i="9"/>
  <c r="AN109" i="9"/>
  <c r="AM109" i="9"/>
  <c r="AL109" i="9"/>
  <c r="AK109" i="9"/>
  <c r="BF108" i="9"/>
  <c r="BE108" i="9"/>
  <c r="BD108" i="9"/>
  <c r="BC108" i="9"/>
  <c r="BB108" i="9"/>
  <c r="BA108" i="9"/>
  <c r="AZ108" i="9"/>
  <c r="AY108" i="9"/>
  <c r="AX108" i="9"/>
  <c r="AW108" i="9"/>
  <c r="AV108" i="9"/>
  <c r="AU108" i="9"/>
  <c r="AT108" i="9"/>
  <c r="AS108" i="9"/>
  <c r="AR108" i="9"/>
  <c r="AQ108" i="9"/>
  <c r="AP108" i="9"/>
  <c r="AO108" i="9"/>
  <c r="AN108" i="9"/>
  <c r="AM108" i="9"/>
  <c r="AL108" i="9"/>
  <c r="AK108" i="9"/>
  <c r="BF107" i="9"/>
  <c r="BE107" i="9"/>
  <c r="BD107" i="9"/>
  <c r="BC107" i="9"/>
  <c r="BB107" i="9"/>
  <c r="BA107" i="9"/>
  <c r="AZ107" i="9"/>
  <c r="AY107" i="9"/>
  <c r="AX107" i="9"/>
  <c r="AW107" i="9"/>
  <c r="AV107" i="9"/>
  <c r="AU107" i="9"/>
  <c r="AT107" i="9"/>
  <c r="AS107" i="9"/>
  <c r="AR107" i="9"/>
  <c r="AQ107" i="9"/>
  <c r="AP107" i="9"/>
  <c r="AO107" i="9"/>
  <c r="AN107" i="9"/>
  <c r="AM107" i="9"/>
  <c r="AL107" i="9"/>
  <c r="AK107" i="9"/>
  <c r="BF106" i="9"/>
  <c r="BE106" i="9"/>
  <c r="BD106" i="9"/>
  <c r="BC106" i="9"/>
  <c r="BB106" i="9"/>
  <c r="BA106" i="9"/>
  <c r="AZ106" i="9"/>
  <c r="AY106" i="9"/>
  <c r="AX106" i="9"/>
  <c r="AW106" i="9"/>
  <c r="AV106" i="9"/>
  <c r="AU106" i="9"/>
  <c r="AT106" i="9"/>
  <c r="AS106" i="9"/>
  <c r="AR106" i="9"/>
  <c r="AQ106" i="9"/>
  <c r="AP106" i="9"/>
  <c r="AO106" i="9"/>
  <c r="AN106" i="9"/>
  <c r="AM106" i="9"/>
  <c r="AL106" i="9"/>
  <c r="AK106" i="9"/>
  <c r="BH105" i="9"/>
  <c r="BG105" i="9"/>
  <c r="BF105" i="9"/>
  <c r="BE105" i="9"/>
  <c r="BD105" i="9"/>
  <c r="BC105" i="9"/>
  <c r="BB105" i="9"/>
  <c r="BA105" i="9"/>
  <c r="AZ105" i="9"/>
  <c r="AY105" i="9"/>
  <c r="AX105" i="9"/>
  <c r="AW105" i="9"/>
  <c r="AV105" i="9"/>
  <c r="AU105" i="9"/>
  <c r="AT105" i="9"/>
  <c r="AS105" i="9"/>
  <c r="AR105" i="9"/>
  <c r="AQ105" i="9"/>
  <c r="AP105" i="9"/>
  <c r="AO105" i="9"/>
  <c r="AN105" i="9"/>
  <c r="AM105" i="9"/>
  <c r="AL105" i="9"/>
  <c r="AK105" i="9"/>
  <c r="BH104" i="9"/>
  <c r="BG104" i="9"/>
  <c r="BF104" i="9"/>
  <c r="BE104" i="9"/>
  <c r="BD104" i="9"/>
  <c r="BC104" i="9"/>
  <c r="BB104" i="9"/>
  <c r="BA104" i="9"/>
  <c r="AZ104" i="9"/>
  <c r="AY104" i="9"/>
  <c r="AX104" i="9"/>
  <c r="AW104" i="9"/>
  <c r="AV104" i="9"/>
  <c r="AU104" i="9"/>
  <c r="AT104" i="9"/>
  <c r="AS104" i="9"/>
  <c r="AR104" i="9"/>
  <c r="AQ104" i="9"/>
  <c r="AP104" i="9"/>
  <c r="AO104" i="9"/>
  <c r="AN104" i="9"/>
  <c r="AM104" i="9"/>
  <c r="AL104" i="9"/>
  <c r="AK104" i="9"/>
  <c r="BH103" i="9"/>
  <c r="BG103" i="9"/>
  <c r="BF103" i="9"/>
  <c r="BE103" i="9"/>
  <c r="BD103" i="9"/>
  <c r="BC103" i="9"/>
  <c r="BB103" i="9"/>
  <c r="BA103" i="9"/>
  <c r="AZ103" i="9"/>
  <c r="AY103" i="9"/>
  <c r="AX103" i="9"/>
  <c r="AW103" i="9"/>
  <c r="AV103" i="9"/>
  <c r="AU103" i="9"/>
  <c r="AT103" i="9"/>
  <c r="AS103" i="9"/>
  <c r="AR103" i="9"/>
  <c r="AQ103" i="9"/>
  <c r="AP103" i="9"/>
  <c r="AO103" i="9"/>
  <c r="AN103" i="9"/>
  <c r="AM103" i="9"/>
  <c r="AL103" i="9"/>
  <c r="AK103" i="9"/>
  <c r="BH102" i="9"/>
  <c r="BG102" i="9"/>
  <c r="BF102" i="9"/>
  <c r="BE102" i="9"/>
  <c r="BD102" i="9"/>
  <c r="BC102" i="9"/>
  <c r="BB102" i="9"/>
  <c r="BA102" i="9"/>
  <c r="AZ102" i="9"/>
  <c r="AY102" i="9"/>
  <c r="AX102" i="9"/>
  <c r="AW102" i="9"/>
  <c r="AV102" i="9"/>
  <c r="AU102" i="9"/>
  <c r="AT102" i="9"/>
  <c r="AS102" i="9"/>
  <c r="AR102" i="9"/>
  <c r="AQ102" i="9"/>
  <c r="AP102" i="9"/>
  <c r="AO102" i="9"/>
  <c r="AN102" i="9"/>
  <c r="AM102" i="9"/>
  <c r="AL102" i="9"/>
  <c r="AK102" i="9"/>
  <c r="AT65" i="9"/>
  <c r="AS65" i="9"/>
  <c r="AR65" i="9"/>
  <c r="AQ65" i="9"/>
  <c r="AP65" i="9"/>
  <c r="AO65" i="9"/>
  <c r="AN65" i="9"/>
  <c r="AM65" i="9"/>
  <c r="AL65" i="9"/>
  <c r="AK65" i="9"/>
  <c r="AT64" i="9"/>
  <c r="AS64" i="9"/>
  <c r="AR64" i="9"/>
  <c r="AQ64" i="9"/>
  <c r="AP64" i="9"/>
  <c r="AO64" i="9"/>
  <c r="AN64" i="9"/>
  <c r="AM64" i="9"/>
  <c r="AL64" i="9"/>
  <c r="AK64" i="9"/>
  <c r="AT63" i="9"/>
  <c r="AS63" i="9"/>
  <c r="AR63" i="9"/>
  <c r="AQ63" i="9"/>
  <c r="AP63" i="9"/>
  <c r="AO63" i="9"/>
  <c r="AN63" i="9"/>
  <c r="AM63" i="9"/>
  <c r="AL63" i="9"/>
  <c r="AK63" i="9"/>
  <c r="AT62" i="9"/>
  <c r="AS62" i="9"/>
  <c r="AR62" i="9"/>
  <c r="AQ62" i="9"/>
  <c r="AP62" i="9"/>
  <c r="AO62" i="9"/>
  <c r="AN62" i="9"/>
  <c r="AM62" i="9"/>
  <c r="AL62" i="9"/>
  <c r="AK62" i="9"/>
  <c r="AX61" i="9"/>
  <c r="AW61" i="9"/>
  <c r="AV61" i="9"/>
  <c r="AU61" i="9"/>
  <c r="AT61" i="9"/>
  <c r="AS61" i="9"/>
  <c r="AR61" i="9"/>
  <c r="AQ61" i="9"/>
  <c r="AP61" i="9"/>
  <c r="AO61" i="9"/>
  <c r="AN61" i="9"/>
  <c r="AM61" i="9"/>
  <c r="AL61" i="9"/>
  <c r="AK61" i="9"/>
  <c r="AX60" i="9"/>
  <c r="AW60" i="9"/>
  <c r="AV60" i="9"/>
  <c r="AU60" i="9"/>
  <c r="AT60" i="9"/>
  <c r="AS60" i="9"/>
  <c r="AR60" i="9"/>
  <c r="AQ60" i="9"/>
  <c r="AP60" i="9"/>
  <c r="AO60" i="9"/>
  <c r="AN60" i="9"/>
  <c r="AM60" i="9"/>
  <c r="AL60" i="9"/>
  <c r="AK60" i="9"/>
  <c r="AX59" i="9"/>
  <c r="AW59" i="9"/>
  <c r="AV59" i="9"/>
  <c r="AU59" i="9"/>
  <c r="AT59" i="9"/>
  <c r="AS59" i="9"/>
  <c r="AR59" i="9"/>
  <c r="AQ59" i="9"/>
  <c r="AP59" i="9"/>
  <c r="AO59" i="9"/>
  <c r="AN59" i="9"/>
  <c r="AM59" i="9"/>
  <c r="AL59" i="9"/>
  <c r="AK59" i="9"/>
  <c r="AX58" i="9"/>
  <c r="AW58" i="9"/>
  <c r="AV58" i="9"/>
  <c r="AU58" i="9"/>
  <c r="AT58" i="9"/>
  <c r="AS58" i="9"/>
  <c r="AR58" i="9"/>
  <c r="AQ58" i="9"/>
  <c r="AP58" i="9"/>
  <c r="AO58" i="9"/>
  <c r="AN58" i="9"/>
  <c r="AM58" i="9"/>
  <c r="AL58" i="9"/>
  <c r="AK58" i="9"/>
  <c r="BB57" i="9"/>
  <c r="BA57" i="9"/>
  <c r="AZ57" i="9"/>
  <c r="AY57" i="9"/>
  <c r="AX57" i="9"/>
  <c r="AW57" i="9"/>
  <c r="AV57" i="9"/>
  <c r="AU57" i="9"/>
  <c r="AT57" i="9"/>
  <c r="AS57" i="9"/>
  <c r="AR57" i="9"/>
  <c r="AQ57" i="9"/>
  <c r="AP57" i="9"/>
  <c r="AO57" i="9"/>
  <c r="AN57" i="9"/>
  <c r="AM57" i="9"/>
  <c r="AL57" i="9"/>
  <c r="AK57" i="9"/>
  <c r="BB56" i="9"/>
  <c r="BA56" i="9"/>
  <c r="AZ56" i="9"/>
  <c r="AY56" i="9"/>
  <c r="AX56" i="9"/>
  <c r="AW56" i="9"/>
  <c r="AV56" i="9"/>
  <c r="AU56" i="9"/>
  <c r="AT56" i="9"/>
  <c r="AS56" i="9"/>
  <c r="AR56" i="9"/>
  <c r="AQ56" i="9"/>
  <c r="AP56" i="9"/>
  <c r="AO56" i="9"/>
  <c r="AN56" i="9"/>
  <c r="AM56" i="9"/>
  <c r="AL56" i="9"/>
  <c r="AK56" i="9"/>
  <c r="BB55" i="9"/>
  <c r="BA55" i="9"/>
  <c r="AZ55" i="9"/>
  <c r="AY55" i="9"/>
  <c r="AX55" i="9"/>
  <c r="AW55" i="9"/>
  <c r="AV55" i="9"/>
  <c r="AU55" i="9"/>
  <c r="AT55" i="9"/>
  <c r="AS55" i="9"/>
  <c r="AR55" i="9"/>
  <c r="AQ55" i="9"/>
  <c r="AP55" i="9"/>
  <c r="AO55" i="9"/>
  <c r="AN55" i="9"/>
  <c r="AM55" i="9"/>
  <c r="AL55" i="9"/>
  <c r="AK55" i="9"/>
  <c r="BB54" i="9"/>
  <c r="BA54" i="9"/>
  <c r="AZ54" i="9"/>
  <c r="AY54" i="9"/>
  <c r="AX54" i="9"/>
  <c r="AW54" i="9"/>
  <c r="AV54" i="9"/>
  <c r="AU54" i="9"/>
  <c r="AT54" i="9"/>
  <c r="AS54" i="9"/>
  <c r="AR54" i="9"/>
  <c r="AQ54" i="9"/>
  <c r="AP54" i="9"/>
  <c r="AO54" i="9"/>
  <c r="AN54" i="9"/>
  <c r="AM54" i="9"/>
  <c r="AL54" i="9"/>
  <c r="AK54" i="9"/>
  <c r="BB53" i="9"/>
  <c r="BA53" i="9"/>
  <c r="AZ53" i="9"/>
  <c r="AY53" i="9"/>
  <c r="AX53" i="9"/>
  <c r="AW53" i="9"/>
  <c r="AV53" i="9"/>
  <c r="AU53" i="9"/>
  <c r="AT53" i="9"/>
  <c r="AS53" i="9"/>
  <c r="AR53" i="9"/>
  <c r="AQ53" i="9"/>
  <c r="AP53" i="9"/>
  <c r="AO53" i="9"/>
  <c r="AN53" i="9"/>
  <c r="AM53" i="9"/>
  <c r="AL53" i="9"/>
  <c r="AK53" i="9"/>
  <c r="BB52" i="9"/>
  <c r="BA52" i="9"/>
  <c r="AZ52" i="9"/>
  <c r="AY52" i="9"/>
  <c r="AX52" i="9"/>
  <c r="AW52" i="9"/>
  <c r="AV52" i="9"/>
  <c r="AU52" i="9"/>
  <c r="AT52" i="9"/>
  <c r="AS52" i="9"/>
  <c r="AR52" i="9"/>
  <c r="AQ52" i="9"/>
  <c r="AP52" i="9"/>
  <c r="AO52" i="9"/>
  <c r="AN52" i="9"/>
  <c r="AM52" i="9"/>
  <c r="AL52" i="9"/>
  <c r="AK52" i="9"/>
  <c r="BB51" i="9"/>
  <c r="BA51" i="9"/>
  <c r="AZ51" i="9"/>
  <c r="AY51" i="9"/>
  <c r="AX51" i="9"/>
  <c r="AW51" i="9"/>
  <c r="AV51" i="9"/>
  <c r="AU51" i="9"/>
  <c r="AT51" i="9"/>
  <c r="AS51" i="9"/>
  <c r="AR51" i="9"/>
  <c r="AQ51" i="9"/>
  <c r="AP51" i="9"/>
  <c r="AO51" i="9"/>
  <c r="AN51" i="9"/>
  <c r="AM51" i="9"/>
  <c r="AL51" i="9"/>
  <c r="AK51" i="9"/>
  <c r="BB50" i="9"/>
  <c r="BA50" i="9"/>
  <c r="AZ50" i="9"/>
  <c r="AY50" i="9"/>
  <c r="AX50" i="9"/>
  <c r="AW50" i="9"/>
  <c r="AV50" i="9"/>
  <c r="AU50" i="9"/>
  <c r="AT50" i="9"/>
  <c r="AS50" i="9"/>
  <c r="AR50" i="9"/>
  <c r="AQ50" i="9"/>
  <c r="AP50" i="9"/>
  <c r="AO50" i="9"/>
  <c r="AN50" i="9"/>
  <c r="AM50" i="9"/>
  <c r="AL50" i="9"/>
  <c r="AK50" i="9"/>
  <c r="BD49" i="9"/>
  <c r="BC49" i="9"/>
  <c r="BB49" i="9"/>
  <c r="BA49" i="9"/>
  <c r="AZ49" i="9"/>
  <c r="AY49" i="9"/>
  <c r="AX49" i="9"/>
  <c r="AW49" i="9"/>
  <c r="AV49" i="9"/>
  <c r="AU49" i="9"/>
  <c r="AT49" i="9"/>
  <c r="AS49" i="9"/>
  <c r="AR49" i="9"/>
  <c r="AQ49" i="9"/>
  <c r="AP49" i="9"/>
  <c r="AO49" i="9"/>
  <c r="AN49" i="9"/>
  <c r="AM49" i="9"/>
  <c r="AL49" i="9"/>
  <c r="AK49" i="9"/>
  <c r="BD48" i="9"/>
  <c r="BC48" i="9"/>
  <c r="BB48" i="9"/>
  <c r="BA48" i="9"/>
  <c r="AZ48" i="9"/>
  <c r="AY48" i="9"/>
  <c r="AX48" i="9"/>
  <c r="AW48" i="9"/>
  <c r="AV48" i="9"/>
  <c r="AU48" i="9"/>
  <c r="AT48" i="9"/>
  <c r="AS48" i="9"/>
  <c r="AR48" i="9"/>
  <c r="AQ48" i="9"/>
  <c r="AP48" i="9"/>
  <c r="AO48" i="9"/>
  <c r="AN48" i="9"/>
  <c r="AM48" i="9"/>
  <c r="AL48" i="9"/>
  <c r="AK48" i="9"/>
  <c r="BD47" i="9"/>
  <c r="BC47" i="9"/>
  <c r="BB47" i="9"/>
  <c r="BA47" i="9"/>
  <c r="AZ47" i="9"/>
  <c r="AY47" i="9"/>
  <c r="AX47" i="9"/>
  <c r="AW47" i="9"/>
  <c r="AV47" i="9"/>
  <c r="AU47" i="9"/>
  <c r="AT47" i="9"/>
  <c r="AS47" i="9"/>
  <c r="AR47" i="9"/>
  <c r="AQ47" i="9"/>
  <c r="AP47" i="9"/>
  <c r="AO47" i="9"/>
  <c r="AN47" i="9"/>
  <c r="AM47" i="9"/>
  <c r="AL47" i="9"/>
  <c r="AK47" i="9"/>
  <c r="BD46" i="9"/>
  <c r="BC46" i="9"/>
  <c r="BB46" i="9"/>
  <c r="BA46" i="9"/>
  <c r="AZ46" i="9"/>
  <c r="AY46" i="9"/>
  <c r="AX46" i="9"/>
  <c r="AW46" i="9"/>
  <c r="AV46" i="9"/>
  <c r="AU46" i="9"/>
  <c r="AT46" i="9"/>
  <c r="AS46" i="9"/>
  <c r="AR46" i="9"/>
  <c r="AQ46" i="9"/>
  <c r="AP46" i="9"/>
  <c r="AO46" i="9"/>
  <c r="AN46" i="9"/>
  <c r="AM46" i="9"/>
  <c r="AL46" i="9"/>
  <c r="AK46" i="9"/>
  <c r="BF45" i="9"/>
  <c r="BE45" i="9"/>
  <c r="BD45" i="9"/>
  <c r="BC45" i="9"/>
  <c r="BB45" i="9"/>
  <c r="BA45" i="9"/>
  <c r="AZ45" i="9"/>
  <c r="AY45" i="9"/>
  <c r="AX45" i="9"/>
  <c r="AW45" i="9"/>
  <c r="AV45" i="9"/>
  <c r="AU45" i="9"/>
  <c r="AT45" i="9"/>
  <c r="AS45" i="9"/>
  <c r="AR45" i="9"/>
  <c r="AQ45" i="9"/>
  <c r="AP45" i="9"/>
  <c r="AO45" i="9"/>
  <c r="AN45" i="9"/>
  <c r="AM45" i="9"/>
  <c r="AL45" i="9"/>
  <c r="AK45" i="9"/>
  <c r="BF44" i="9"/>
  <c r="BE44" i="9"/>
  <c r="BD44" i="9"/>
  <c r="BC44" i="9"/>
  <c r="BB44" i="9"/>
  <c r="BA44" i="9"/>
  <c r="AZ44" i="9"/>
  <c r="AY44" i="9"/>
  <c r="AX44" i="9"/>
  <c r="AW44" i="9"/>
  <c r="AV44" i="9"/>
  <c r="AU44" i="9"/>
  <c r="AT44" i="9"/>
  <c r="AS44" i="9"/>
  <c r="AR44" i="9"/>
  <c r="AQ44" i="9"/>
  <c r="AP44" i="9"/>
  <c r="AO44" i="9"/>
  <c r="AN44" i="9"/>
  <c r="AM44" i="9"/>
  <c r="AL44" i="9"/>
  <c r="AK44" i="9"/>
  <c r="BF43" i="9"/>
  <c r="BE43" i="9"/>
  <c r="BD43" i="9"/>
  <c r="BC43" i="9"/>
  <c r="BB43" i="9"/>
  <c r="BA43" i="9"/>
  <c r="AZ43" i="9"/>
  <c r="AY43" i="9"/>
  <c r="AX43" i="9"/>
  <c r="AW43" i="9"/>
  <c r="AV43" i="9"/>
  <c r="AU43" i="9"/>
  <c r="AT43" i="9"/>
  <c r="AS43" i="9"/>
  <c r="AR43" i="9"/>
  <c r="AQ43" i="9"/>
  <c r="AP43" i="9"/>
  <c r="AO43" i="9"/>
  <c r="AN43" i="9"/>
  <c r="AM43" i="9"/>
  <c r="AL43" i="9"/>
  <c r="AK43" i="9"/>
  <c r="BF42" i="9"/>
  <c r="BE42" i="9"/>
  <c r="BD42" i="9"/>
  <c r="BC42" i="9"/>
  <c r="BB42" i="9"/>
  <c r="BA42" i="9"/>
  <c r="AZ42" i="9"/>
  <c r="AY42" i="9"/>
  <c r="AX42" i="9"/>
  <c r="AW42" i="9"/>
  <c r="AV42" i="9"/>
  <c r="AU42" i="9"/>
  <c r="AT42" i="9"/>
  <c r="AS42" i="9"/>
  <c r="AR42" i="9"/>
  <c r="AQ42" i="9"/>
  <c r="AP42" i="9"/>
  <c r="AO42" i="9"/>
  <c r="AN42" i="9"/>
  <c r="AM42" i="9"/>
  <c r="AL42" i="9"/>
  <c r="AK42" i="9"/>
  <c r="BH41" i="9"/>
  <c r="BG41" i="9"/>
  <c r="BF41" i="9"/>
  <c r="BE41" i="9"/>
  <c r="BD41" i="9"/>
  <c r="BC41" i="9"/>
  <c r="BB41" i="9"/>
  <c r="BA41" i="9"/>
  <c r="AZ41" i="9"/>
  <c r="AY41" i="9"/>
  <c r="AX41" i="9"/>
  <c r="AW41" i="9"/>
  <c r="AV41" i="9"/>
  <c r="AU41" i="9"/>
  <c r="AT41" i="9"/>
  <c r="AS41" i="9"/>
  <c r="AR41" i="9"/>
  <c r="AQ41" i="9"/>
  <c r="AP41" i="9"/>
  <c r="AO41" i="9"/>
  <c r="AN41" i="9"/>
  <c r="AM41" i="9"/>
  <c r="AL41" i="9"/>
  <c r="AK41" i="9"/>
  <c r="BH40" i="9"/>
  <c r="BG40" i="9"/>
  <c r="BF40" i="9"/>
  <c r="BE40" i="9"/>
  <c r="BD40" i="9"/>
  <c r="BC40" i="9"/>
  <c r="BB40" i="9"/>
  <c r="BA40" i="9"/>
  <c r="AZ40" i="9"/>
  <c r="AY40" i="9"/>
  <c r="AX40" i="9"/>
  <c r="AW40" i="9"/>
  <c r="AV40" i="9"/>
  <c r="AU40" i="9"/>
  <c r="AT40" i="9"/>
  <c r="AS40" i="9"/>
  <c r="AR40" i="9"/>
  <c r="AQ40" i="9"/>
  <c r="AP40" i="9"/>
  <c r="AO40" i="9"/>
  <c r="AN40" i="9"/>
  <c r="AM40" i="9"/>
  <c r="AL40" i="9"/>
  <c r="AK40" i="9"/>
  <c r="BH39" i="9"/>
  <c r="BG39" i="9"/>
  <c r="BF39" i="9"/>
  <c r="BE39" i="9"/>
  <c r="BD39" i="9"/>
  <c r="BC39" i="9"/>
  <c r="BB39" i="9"/>
  <c r="BA39" i="9"/>
  <c r="AZ39" i="9"/>
  <c r="AY39" i="9"/>
  <c r="AX39" i="9"/>
  <c r="AW39" i="9"/>
  <c r="AV39" i="9"/>
  <c r="AU39" i="9"/>
  <c r="AT39" i="9"/>
  <c r="AS39" i="9"/>
  <c r="AR39" i="9"/>
  <c r="AQ39" i="9"/>
  <c r="AP39" i="9"/>
  <c r="AO39" i="9"/>
  <c r="AN39" i="9"/>
  <c r="AM39" i="9"/>
  <c r="AL39" i="9"/>
  <c r="AK39" i="9"/>
  <c r="BH38" i="9"/>
  <c r="BG38" i="9"/>
  <c r="BF38" i="9"/>
  <c r="BE38" i="9"/>
  <c r="BD38" i="9"/>
  <c r="BC38" i="9"/>
  <c r="BB38" i="9"/>
  <c r="BA38" i="9"/>
  <c r="AZ38" i="9"/>
  <c r="AY38" i="9"/>
  <c r="AX38" i="9"/>
  <c r="AW38" i="9"/>
  <c r="AV38" i="9"/>
  <c r="AU38" i="9"/>
  <c r="AT38" i="9"/>
  <c r="AS38" i="9"/>
  <c r="AR38" i="9"/>
  <c r="AQ38" i="9"/>
  <c r="AP38" i="9"/>
  <c r="AO38" i="9"/>
  <c r="AN38" i="9"/>
  <c r="AM38" i="9"/>
  <c r="AL38" i="9"/>
  <c r="AK38" i="9"/>
  <c r="AS31" i="9"/>
  <c r="AT31" i="9"/>
  <c r="AS32" i="9"/>
  <c r="AT32" i="9"/>
  <c r="AS33" i="9"/>
  <c r="AT33" i="9"/>
  <c r="AW27" i="9"/>
  <c r="AX27" i="9"/>
  <c r="AW28" i="9"/>
  <c r="AX28" i="9"/>
  <c r="AW29" i="9"/>
  <c r="AX29" i="9"/>
  <c r="AY19" i="9"/>
  <c r="AZ19" i="9"/>
  <c r="BA19" i="9"/>
  <c r="BB19" i="9"/>
  <c r="AY20" i="9"/>
  <c r="AZ20" i="9"/>
  <c r="BA20" i="9"/>
  <c r="BB20" i="9"/>
  <c r="AY21" i="9"/>
  <c r="AZ21" i="9"/>
  <c r="BA21" i="9"/>
  <c r="BB21" i="9"/>
  <c r="AY22" i="9"/>
  <c r="AZ22" i="9"/>
  <c r="BA22" i="9"/>
  <c r="BB22" i="9"/>
  <c r="AY23" i="9"/>
  <c r="AZ23" i="9"/>
  <c r="BA23" i="9"/>
  <c r="BB23" i="9"/>
  <c r="AY24" i="9"/>
  <c r="AZ24" i="9"/>
  <c r="BA24" i="9"/>
  <c r="BB24" i="9"/>
  <c r="AY25" i="9"/>
  <c r="AZ25" i="9"/>
  <c r="BA25" i="9"/>
  <c r="BB25" i="9"/>
  <c r="BC15" i="9"/>
  <c r="BD15" i="9"/>
  <c r="BC16" i="9"/>
  <c r="BD16" i="9"/>
  <c r="BC17" i="9"/>
  <c r="BD17" i="9"/>
  <c r="AO31" i="9"/>
  <c r="AP31" i="9"/>
  <c r="AQ31" i="9"/>
  <c r="AR31" i="9"/>
  <c r="AO32" i="9"/>
  <c r="AP32" i="9"/>
  <c r="AQ32" i="9"/>
  <c r="AR32" i="9"/>
  <c r="AO33" i="9"/>
  <c r="AP33" i="9"/>
  <c r="AQ33" i="9"/>
  <c r="AR33" i="9"/>
  <c r="AS27" i="9"/>
  <c r="AT27" i="9"/>
  <c r="AU27" i="9"/>
  <c r="AV27" i="9"/>
  <c r="AS28" i="9"/>
  <c r="AT28" i="9"/>
  <c r="AU28" i="9"/>
  <c r="AV28" i="9"/>
  <c r="AS29" i="9"/>
  <c r="AT29" i="9"/>
  <c r="AU29" i="9"/>
  <c r="AV29" i="9"/>
  <c r="AW19" i="9"/>
  <c r="AX19" i="9"/>
  <c r="AW20" i="9"/>
  <c r="AX20" i="9"/>
  <c r="AW21" i="9"/>
  <c r="AX21" i="9"/>
  <c r="AW22" i="9"/>
  <c r="AX22" i="9"/>
  <c r="AW23" i="9"/>
  <c r="AX23" i="9"/>
  <c r="AW24" i="9"/>
  <c r="AX24" i="9"/>
  <c r="AW25" i="9"/>
  <c r="AX25" i="9"/>
  <c r="AY15" i="9"/>
  <c r="AZ15" i="9"/>
  <c r="BA15" i="9"/>
  <c r="BB15" i="9"/>
  <c r="AY16" i="9"/>
  <c r="AZ16" i="9"/>
  <c r="BA16" i="9"/>
  <c r="BB16" i="9"/>
  <c r="AY17" i="9"/>
  <c r="AZ17" i="9"/>
  <c r="BA17" i="9"/>
  <c r="BB17" i="9"/>
  <c r="AT30" i="9"/>
  <c r="AS30" i="9"/>
  <c r="AX26" i="9"/>
  <c r="AW26" i="9"/>
  <c r="BB18" i="9"/>
  <c r="BA18" i="9"/>
  <c r="AZ18" i="9"/>
  <c r="AY18" i="9"/>
  <c r="BD14" i="9"/>
  <c r="BC14" i="9"/>
  <c r="AR30" i="9"/>
  <c r="AQ30" i="9"/>
  <c r="AP30" i="9"/>
  <c r="AO30" i="9"/>
  <c r="AV26" i="9"/>
  <c r="AU26" i="9"/>
  <c r="AT26" i="9"/>
  <c r="AS26" i="9"/>
  <c r="AX18" i="9"/>
  <c r="AW18" i="9"/>
  <c r="BB14" i="9"/>
  <c r="BA14" i="9"/>
  <c r="AZ14" i="9"/>
  <c r="AY14" i="9"/>
  <c r="AM31" i="9"/>
  <c r="AN31" i="9"/>
  <c r="AM32" i="9"/>
  <c r="AN32" i="9"/>
  <c r="AM33" i="9"/>
  <c r="AN33" i="9"/>
  <c r="AM30" i="9"/>
  <c r="AQ26" i="9"/>
  <c r="AR26" i="9"/>
  <c r="AQ27" i="9"/>
  <c r="AR27" i="9"/>
  <c r="AQ28" i="9"/>
  <c r="AR28" i="9"/>
  <c r="AQ29" i="9"/>
  <c r="AR29" i="9"/>
  <c r="AQ19" i="9"/>
  <c r="AR19" i="9"/>
  <c r="AS19" i="9"/>
  <c r="AT19" i="9"/>
  <c r="AU19" i="9"/>
  <c r="AV19" i="9"/>
  <c r="AQ20" i="9"/>
  <c r="AR20" i="9"/>
  <c r="AS20" i="9"/>
  <c r="AT20" i="9"/>
  <c r="AU20" i="9"/>
  <c r="AV20" i="9"/>
  <c r="AQ21" i="9"/>
  <c r="AR21" i="9"/>
  <c r="AS21" i="9"/>
  <c r="AT21" i="9"/>
  <c r="AU21" i="9"/>
  <c r="AV21" i="9"/>
  <c r="AQ22" i="9"/>
  <c r="AR22" i="9"/>
  <c r="AS22" i="9"/>
  <c r="AT22" i="9"/>
  <c r="AU22" i="9"/>
  <c r="AV22" i="9"/>
  <c r="AQ23" i="9"/>
  <c r="AR23" i="9"/>
  <c r="AS23" i="9"/>
  <c r="AT23" i="9"/>
  <c r="AU23" i="9"/>
  <c r="AV23" i="9"/>
  <c r="AQ24" i="9"/>
  <c r="AR24" i="9"/>
  <c r="AS24" i="9"/>
  <c r="AT24" i="9"/>
  <c r="AU24" i="9"/>
  <c r="AV24" i="9"/>
  <c r="AQ25" i="9"/>
  <c r="AR25" i="9"/>
  <c r="AS25" i="9"/>
  <c r="AT25" i="9"/>
  <c r="AU25" i="9"/>
  <c r="AV25" i="9"/>
  <c r="AR18" i="9"/>
  <c r="AQ18" i="9"/>
  <c r="AT18" i="9"/>
  <c r="AS18" i="9"/>
  <c r="AU18" i="9"/>
  <c r="AV18" i="9"/>
  <c r="AU15" i="9"/>
  <c r="AV15" i="9"/>
  <c r="AW15" i="9"/>
  <c r="AX15" i="9"/>
  <c r="AU16" i="9"/>
  <c r="AV16" i="9"/>
  <c r="AW16" i="9"/>
  <c r="AX16" i="9"/>
  <c r="AU17" i="9"/>
  <c r="AV17" i="9"/>
  <c r="AW17" i="9"/>
  <c r="AX17" i="9"/>
  <c r="AN30" i="9"/>
  <c r="AX14" i="9"/>
  <c r="AW14" i="9"/>
  <c r="AV14" i="9"/>
  <c r="AU14" i="9"/>
  <c r="AP26" i="9"/>
  <c r="AP27" i="9"/>
  <c r="AP28" i="9"/>
  <c r="AP29" i="9"/>
  <c r="AM18" i="9" l="1"/>
  <c r="AN18" i="9"/>
  <c r="AM19" i="9"/>
  <c r="AN19" i="9"/>
  <c r="AM20" i="9"/>
  <c r="AN20" i="9"/>
  <c r="AM21" i="9"/>
  <c r="AN21" i="9"/>
  <c r="AM22" i="9"/>
  <c r="AN22" i="9"/>
  <c r="AM23" i="9"/>
  <c r="AN23" i="9"/>
  <c r="AM24" i="9"/>
  <c r="AN24" i="9"/>
  <c r="AM25" i="9"/>
  <c r="AN25" i="9"/>
  <c r="AM26" i="9"/>
  <c r="AN26" i="9"/>
  <c r="AM27" i="9"/>
  <c r="AN27" i="9"/>
  <c r="AM28" i="9"/>
  <c r="AN28" i="9"/>
  <c r="AM29" i="9"/>
  <c r="AN29" i="9"/>
  <c r="AK19" i="9"/>
  <c r="AL19" i="9"/>
  <c r="AK20" i="9"/>
  <c r="AL20" i="9"/>
  <c r="AK21" i="9"/>
  <c r="AL21" i="9"/>
  <c r="AK22" i="9"/>
  <c r="AL22" i="9"/>
  <c r="AK23" i="9"/>
  <c r="AL23" i="9"/>
  <c r="AK24" i="9"/>
  <c r="AL24" i="9"/>
  <c r="AK25" i="9"/>
  <c r="AL25" i="9"/>
  <c r="AK26" i="9"/>
  <c r="AL26" i="9"/>
  <c r="AK27" i="9"/>
  <c r="AL27" i="9"/>
  <c r="AK28" i="9"/>
  <c r="AL28" i="9"/>
  <c r="AK29" i="9"/>
  <c r="AL29" i="9"/>
  <c r="AK30" i="9"/>
  <c r="AL30" i="9"/>
  <c r="AK31" i="9"/>
  <c r="AL31" i="9"/>
  <c r="AK32" i="9"/>
  <c r="AL32" i="9"/>
  <c r="AK33" i="9"/>
  <c r="AL33" i="9"/>
  <c r="BE11" i="9"/>
  <c r="BE12" i="9"/>
  <c r="BE13" i="9"/>
  <c r="BE10" i="9"/>
  <c r="BC11" i="9"/>
  <c r="BC12" i="9"/>
  <c r="BC13" i="9"/>
  <c r="BC10" i="9"/>
  <c r="AY11" i="9"/>
  <c r="AY12" i="9"/>
  <c r="AY13" i="9"/>
  <c r="AY10" i="9"/>
  <c r="AS14" i="9"/>
  <c r="AT14" i="9"/>
  <c r="AS15" i="9"/>
  <c r="AT15" i="9"/>
  <c r="AS16" i="9"/>
  <c r="AT16" i="9"/>
  <c r="AS17" i="9"/>
  <c r="AT17" i="9"/>
  <c r="AQ11" i="9"/>
  <c r="AR11" i="9"/>
  <c r="AQ12" i="9"/>
  <c r="AR12" i="9"/>
  <c r="AQ13" i="9"/>
  <c r="AR13" i="9"/>
  <c r="AQ14" i="9"/>
  <c r="AR14" i="9"/>
  <c r="AQ15" i="9"/>
  <c r="AR15" i="9"/>
  <c r="AQ16" i="9"/>
  <c r="AR16" i="9"/>
  <c r="AQ17" i="9"/>
  <c r="AR17" i="9"/>
  <c r="AR10" i="9"/>
  <c r="AQ10" i="9"/>
  <c r="AO11" i="9"/>
  <c r="AP11" i="9"/>
  <c r="AO12" i="9"/>
  <c r="AP12" i="9"/>
  <c r="AO13" i="9"/>
  <c r="AP13" i="9"/>
  <c r="AO14" i="9"/>
  <c r="AP14" i="9"/>
  <c r="AO15" i="9"/>
  <c r="AP15" i="9"/>
  <c r="AO16" i="9"/>
  <c r="AP16" i="9"/>
  <c r="AO17" i="9"/>
  <c r="AP17" i="9"/>
  <c r="AN15" i="9"/>
  <c r="AN16" i="9"/>
  <c r="AN17" i="9"/>
  <c r="AM15" i="9"/>
  <c r="AM16" i="9"/>
  <c r="AM17" i="9"/>
  <c r="AL18" i="9"/>
  <c r="AK18" i="9"/>
  <c r="AN14" i="9"/>
  <c r="AM14" i="9"/>
  <c r="AP10" i="9"/>
  <c r="AO10" i="9"/>
  <c r="AO18" i="9"/>
  <c r="AO19" i="9"/>
  <c r="AO20" i="9"/>
  <c r="AO21" i="9"/>
  <c r="AO22" i="9"/>
  <c r="AO23" i="9"/>
  <c r="AO24" i="9"/>
  <c r="AO25" i="9"/>
  <c r="AO26" i="9"/>
  <c r="AO27" i="9"/>
  <c r="AO28" i="9"/>
  <c r="AO29" i="9"/>
  <c r="AM13" i="9"/>
  <c r="AS13" i="9"/>
  <c r="AU13" i="9"/>
  <c r="AW13" i="9"/>
  <c r="BA13" i="9"/>
  <c r="AM12" i="9"/>
  <c r="AS12" i="9"/>
  <c r="AU12" i="9"/>
  <c r="AW12" i="9"/>
  <c r="BA12" i="9"/>
  <c r="AM11" i="9"/>
  <c r="AS11" i="9"/>
  <c r="AU11" i="9"/>
  <c r="AW11" i="9"/>
  <c r="BA11" i="9"/>
  <c r="AM10" i="9"/>
  <c r="AS10" i="9"/>
  <c r="AU10" i="9"/>
  <c r="AW10" i="9"/>
  <c r="BA10" i="9"/>
  <c r="BG7" i="9"/>
  <c r="BG8" i="9"/>
  <c r="BG9" i="9"/>
  <c r="BG6" i="9"/>
  <c r="BE9" i="9"/>
  <c r="BE8" i="9"/>
  <c r="BE7" i="9"/>
  <c r="BE6" i="9"/>
  <c r="BC9" i="9"/>
  <c r="BC8" i="9"/>
  <c r="BC7" i="9"/>
  <c r="BC6" i="9"/>
  <c r="BA9" i="9"/>
  <c r="BA8" i="9"/>
  <c r="BA7" i="9"/>
  <c r="BA6" i="9"/>
  <c r="AY9" i="9"/>
  <c r="AY8" i="9"/>
  <c r="AY7" i="9"/>
  <c r="AY6" i="9"/>
  <c r="AW9" i="9"/>
  <c r="AW8" i="9"/>
  <c r="AW7" i="9"/>
  <c r="AW6" i="9"/>
  <c r="AU9" i="9"/>
  <c r="AU8" i="9"/>
  <c r="AU7" i="9"/>
  <c r="AU6" i="9"/>
  <c r="AS9" i="9"/>
  <c r="AS8" i="9"/>
  <c r="AS7" i="9"/>
  <c r="AS6" i="9"/>
  <c r="AQ9" i="9"/>
  <c r="AQ8" i="9"/>
  <c r="AQ7" i="9"/>
  <c r="AQ6" i="9"/>
  <c r="AO9" i="9"/>
  <c r="AO8" i="9"/>
  <c r="AO7" i="9"/>
  <c r="AO6" i="9"/>
  <c r="AM9" i="9"/>
  <c r="AM8" i="9"/>
  <c r="AM7" i="9"/>
  <c r="AM6" i="9"/>
  <c r="AK17" i="9"/>
  <c r="AK16" i="9"/>
  <c r="AK15" i="9"/>
  <c r="AK14" i="9"/>
  <c r="AK13" i="9"/>
  <c r="AK12" i="9"/>
  <c r="AK11" i="9"/>
  <c r="AK10" i="9"/>
  <c r="AK9" i="9"/>
  <c r="AK8" i="9"/>
  <c r="AK7" i="9"/>
  <c r="AK6" i="9"/>
  <c r="G13" i="9" l="1"/>
  <c r="G8" i="9" l="1"/>
  <c r="G6" i="9"/>
  <c r="G7" i="9"/>
  <c r="BF11" i="9"/>
  <c r="BF12" i="9"/>
  <c r="BF13" i="9"/>
  <c r="BF10" i="9"/>
  <c r="AP24" i="9"/>
  <c r="AP25" i="9"/>
  <c r="BD13" i="9" l="1"/>
  <c r="BD12" i="9"/>
  <c r="BD11" i="9"/>
  <c r="BD10" i="9"/>
  <c r="BH7" i="9"/>
  <c r="BH8" i="9"/>
  <c r="BH9" i="9"/>
  <c r="BH6" i="9"/>
  <c r="BF7" i="9"/>
  <c r="BF8" i="9"/>
  <c r="BF9" i="9"/>
  <c r="BF6" i="9"/>
  <c r="AZ11" i="9"/>
  <c r="BB11" i="9"/>
  <c r="AZ12" i="9"/>
  <c r="BB12" i="9"/>
  <c r="AZ13" i="9"/>
  <c r="BB13" i="9"/>
  <c r="AZ10" i="9"/>
  <c r="BB10" i="9"/>
  <c r="BD9" i="9"/>
  <c r="BB9" i="9"/>
  <c r="BD8" i="9"/>
  <c r="BB8" i="9"/>
  <c r="BD7" i="9"/>
  <c r="BB7" i="9"/>
  <c r="BD6" i="9"/>
  <c r="BB6" i="9"/>
  <c r="AZ6" i="9"/>
  <c r="AZ7" i="9"/>
  <c r="AZ8" i="9"/>
  <c r="AZ9" i="9"/>
  <c r="AT6" i="9"/>
  <c r="AV6" i="9"/>
  <c r="AX6" i="9"/>
  <c r="AT7" i="9"/>
  <c r="AV7" i="9"/>
  <c r="AX7" i="9"/>
  <c r="AT8" i="9"/>
  <c r="AV8" i="9"/>
  <c r="AX8" i="9"/>
  <c r="AT9" i="9"/>
  <c r="AV9" i="9"/>
  <c r="AX9" i="9"/>
  <c r="AT10" i="9"/>
  <c r="AV10" i="9"/>
  <c r="AX10" i="9"/>
  <c r="AT11" i="9"/>
  <c r="AV11" i="9"/>
  <c r="AX11" i="9"/>
  <c r="AT12" i="9"/>
  <c r="AV12" i="9"/>
  <c r="AX12" i="9"/>
  <c r="AT13" i="9"/>
  <c r="AV13" i="9"/>
  <c r="AX13" i="9"/>
  <c r="AP18" i="9"/>
  <c r="AP19" i="9"/>
  <c r="AP20" i="9"/>
  <c r="AP21" i="9"/>
  <c r="AP22" i="9"/>
  <c r="AP23" i="9"/>
  <c r="AL14" i="9"/>
  <c r="AL15" i="9"/>
  <c r="AL16" i="9"/>
  <c r="AL17" i="9"/>
  <c r="AL10" i="9"/>
  <c r="AN10" i="9"/>
  <c r="AL11" i="9"/>
  <c r="AN11" i="9"/>
  <c r="AL12" i="9"/>
  <c r="AN12" i="9"/>
  <c r="AL13" i="9"/>
  <c r="AN13" i="9"/>
  <c r="AR9" i="9"/>
  <c r="AP9" i="9"/>
  <c r="AN9" i="9"/>
  <c r="AL9" i="9"/>
  <c r="AR8" i="9"/>
  <c r="AP8" i="9"/>
  <c r="AN8" i="9"/>
  <c r="AL8" i="9"/>
  <c r="AR7" i="9"/>
  <c r="AP7" i="9"/>
  <c r="AN7" i="9"/>
  <c r="AL7" i="9"/>
  <c r="AL6" i="9"/>
  <c r="AN6" i="9"/>
  <c r="AP6" i="9"/>
  <c r="AR6" i="9"/>
  <c r="BH4" i="9" l="1" a="1"/>
  <c r="BH4" i="9" s="1"/>
  <c r="AZ4" i="9" a="1"/>
  <c r="AZ4" i="9" s="1"/>
  <c r="AR4" i="9" a="1"/>
  <c r="AR4" i="9" s="1"/>
  <c r="AI4" i="9" a="1"/>
  <c r="AI4" i="9" s="1"/>
  <c r="BG4" i="9" a="1"/>
  <c r="BG4" i="9" s="1"/>
  <c r="AY4" i="9" a="1"/>
  <c r="AY4" i="9" s="1"/>
  <c r="AQ4" i="9" a="1"/>
  <c r="AQ4" i="9" s="1"/>
  <c r="AJ4" i="9" a="1"/>
  <c r="AJ4" i="9" s="1"/>
  <c r="BF4" i="9" a="1"/>
  <c r="BF4" i="9" s="1"/>
  <c r="AX4" i="9" a="1"/>
  <c r="AX4" i="9" s="1"/>
  <c r="AP4" i="9" a="1"/>
  <c r="AP4" i="9" s="1"/>
  <c r="BE4" i="9" a="1"/>
  <c r="BE4" i="9" s="1"/>
  <c r="AW4" i="9" a="1"/>
  <c r="AW4" i="9" s="1"/>
  <c r="AO4" i="9" a="1"/>
  <c r="AO4" i="9" s="1"/>
  <c r="BD4" i="9" a="1"/>
  <c r="BD4" i="9" s="1"/>
  <c r="AV4" i="9" a="1"/>
  <c r="AV4" i="9" s="1"/>
  <c r="AN4" i="9" a="1"/>
  <c r="AN4" i="9" s="1"/>
  <c r="BC4" i="9" a="1"/>
  <c r="BC4" i="9" s="1"/>
  <c r="AU4" i="9" a="1"/>
  <c r="AU4" i="9" s="1"/>
  <c r="AM4" i="9" a="1"/>
  <c r="AM4" i="9" s="1"/>
  <c r="BB4" i="9" a="1"/>
  <c r="BB4" i="9" s="1"/>
  <c r="AT4" i="9" a="1"/>
  <c r="AT4" i="9" s="1"/>
  <c r="AL4" i="9" a="1"/>
  <c r="AL4" i="9" s="1"/>
  <c r="BA4" i="9" a="1"/>
  <c r="BA4" i="9" s="1"/>
  <c r="AS4" i="9" a="1"/>
  <c r="AS4" i="9" s="1"/>
  <c r="AK4" i="9" a="1"/>
  <c r="AK4" i="9" s="1"/>
  <c r="F18" i="9"/>
  <c r="F19" i="9"/>
  <c r="AJ3" i="9" l="1"/>
  <c r="E20" i="9" s="1"/>
  <c r="AI3" i="9"/>
  <c r="C20" i="9" s="1"/>
  <c r="F17" i="9"/>
  <c r="F25" i="9"/>
  <c r="F14" i="9" l="1"/>
  <c r="U16" i="9"/>
  <c r="F23" i="9"/>
  <c r="N21" i="9"/>
  <c r="S17" i="9" l="1"/>
  <c r="P16" i="9" l="1"/>
  <c r="F26" i="9" l="1"/>
  <c r="Z19" i="9" l="1"/>
  <c r="Q17" i="9" l="1"/>
  <c r="Z36" i="9"/>
  <c r="C19" i="9" l="1"/>
  <c r="T17" i="9" s="1"/>
  <c r="W16" i="9"/>
  <c r="Q16" i="9"/>
  <c r="P17" i="9" l="1"/>
  <c r="Z2" i="9" l="1"/>
  <c r="AA2" i="9" l="1"/>
  <c r="C21" i="9" s="1"/>
  <c r="C22" i="9" s="1"/>
  <c r="C29" i="9" s="1"/>
  <c r="S16" i="9" l="1"/>
  <c r="R17" i="9"/>
  <c r="R16" i="9"/>
  <c r="F29" i="9" l="1"/>
</calcChain>
</file>

<file path=xl/comments1.xml><?xml version="1.0" encoding="utf-8"?>
<comments xmlns="http://schemas.openxmlformats.org/spreadsheetml/2006/main">
  <authors>
    <author>Administrator</author>
    <author>Charles Schumann</author>
  </authors>
  <commentList>
    <comment ref="J2" authorId="0">
      <text>
        <r>
          <rPr>
            <b/>
            <sz val="9"/>
            <color indexed="81"/>
            <rFont val="Tahoma"/>
            <family val="2"/>
          </rPr>
          <t>Administrator:</t>
        </r>
        <r>
          <rPr>
            <sz val="9"/>
            <color indexed="81"/>
            <rFont val="Tahoma"/>
            <family val="2"/>
          </rPr>
          <t xml:space="preserve">
These are the Data Validation Variables for the pull-down selections in the spreadsheet</t>
        </r>
      </text>
    </comment>
    <comment ref="N2" authorId="0">
      <text>
        <r>
          <rPr>
            <b/>
            <sz val="9"/>
            <color indexed="81"/>
            <rFont val="Tahoma"/>
            <family val="2"/>
          </rPr>
          <t>Administrator:</t>
        </r>
        <r>
          <rPr>
            <sz val="9"/>
            <color indexed="81"/>
            <rFont val="Tahoma"/>
            <family val="2"/>
          </rPr>
          <t xml:space="preserve">
This cell contains the sketch used when "Adjacent" is selected in cell C9 and "Parallel" is selected in cell C12 and will be displayed in the spreadsheet using an Indirect formula and a cell name.</t>
        </r>
      </text>
    </comment>
    <comment ref="Z2" authorId="0">
      <text>
        <r>
          <rPr>
            <b/>
            <sz val="9"/>
            <color indexed="81"/>
            <rFont val="Tahoma"/>
            <family val="2"/>
          </rPr>
          <t>Administrator:</t>
        </r>
        <r>
          <rPr>
            <sz val="9"/>
            <color indexed="81"/>
            <rFont val="Tahoma"/>
            <family val="2"/>
          </rPr>
          <t xml:space="preserve">
This cell picks the appropriate ADT range as shown on Table 5-10(b)  based on the ADT value  Entered in cell C8</t>
        </r>
      </text>
    </comment>
    <comment ref="AA2" authorId="0">
      <text>
        <r>
          <rPr>
            <b/>
            <sz val="9"/>
            <color indexed="81"/>
            <rFont val="Tahoma"/>
            <family val="2"/>
          </rPr>
          <t>Administrator:</t>
        </r>
        <r>
          <rPr>
            <sz val="9"/>
            <color indexed="81"/>
            <rFont val="Tahoma"/>
            <family val="2"/>
          </rPr>
          <t xml:space="preserve">
This cell looks up the appropriate Runout length based on the speed selected in cell C7 and the ADT range populated in cell X2 (which is derived from the value entered in cell C8</t>
        </r>
      </text>
    </comment>
    <comment ref="AF3" authorId="0">
      <text>
        <r>
          <rPr>
            <b/>
            <sz val="9"/>
            <color indexed="81"/>
            <rFont val="Tahoma"/>
            <family val="2"/>
          </rPr>
          <t>Administrator:</t>
        </r>
        <r>
          <rPr>
            <sz val="9"/>
            <color indexed="81"/>
            <rFont val="Tahoma"/>
            <family val="2"/>
          </rPr>
          <t xml:space="preserve">
This cell is an IF/AND formula that picks the correct speed label as shown in Table 3-2, based on the Speed Selected in cell C7</t>
        </r>
      </text>
    </comment>
    <comment ref="AG3" authorId="0">
      <text>
        <r>
          <rPr>
            <b/>
            <sz val="9"/>
            <color indexed="81"/>
            <rFont val="Tahoma"/>
            <family val="2"/>
          </rPr>
          <t>Administrator:</t>
        </r>
        <r>
          <rPr>
            <sz val="9"/>
            <color indexed="81"/>
            <rFont val="Tahoma"/>
            <family val="2"/>
          </rPr>
          <t xml:space="preserve">
This cell is an IF/AND formula that picks the appropriate ADT range as shown on Table 3-2 based on the ADT Entered in cell C8</t>
        </r>
      </text>
    </comment>
    <comment ref="AH3" authorId="0">
      <text>
        <r>
          <rPr>
            <b/>
            <sz val="9"/>
            <color indexed="81"/>
            <rFont val="Tahoma"/>
            <family val="2"/>
          </rPr>
          <t>Administrator:</t>
        </r>
        <r>
          <rPr>
            <sz val="9"/>
            <color indexed="81"/>
            <rFont val="Tahoma"/>
            <family val="2"/>
          </rPr>
          <t xml:space="preserve">
This is the Slope value selected in cell C9</t>
        </r>
      </text>
    </comment>
    <comment ref="AF4" authorId="1">
      <text>
        <r>
          <rPr>
            <b/>
            <sz val="9"/>
            <color indexed="81"/>
            <rFont val="Tahoma"/>
            <charset val="1"/>
          </rPr>
          <t>Administrator:</t>
        </r>
        <r>
          <rPr>
            <sz val="9"/>
            <color indexed="81"/>
            <rFont val="Tahoma"/>
            <charset val="1"/>
          </rPr>
          <t xml:space="preserve">
The cells to the right, are vlookup and chooser, array formulas to find the appropriate curve correction clear zone value from this table, for each radius, based on Speed, ADT, &amp; Slope values input by the user. (This formula must be entered with Ctrl+Shift+Enter)</t>
        </r>
      </text>
    </comment>
    <comment ref="C6" authorId="0">
      <text>
        <r>
          <rPr>
            <b/>
            <sz val="9"/>
            <color indexed="81"/>
            <rFont val="Tahoma"/>
            <family val="2"/>
          </rPr>
          <t>Administrator:</t>
        </r>
        <r>
          <rPr>
            <sz val="9"/>
            <color indexed="81"/>
            <rFont val="Tahoma"/>
            <family val="2"/>
          </rPr>
          <t xml:space="preserve">
Normal Posted Speed</t>
        </r>
      </text>
    </comment>
    <comment ref="C7" authorId="0">
      <text>
        <r>
          <rPr>
            <b/>
            <sz val="9"/>
            <color indexed="81"/>
            <rFont val="Tahoma"/>
            <family val="2"/>
          </rPr>
          <t>Administrator:</t>
        </r>
        <r>
          <rPr>
            <sz val="9"/>
            <color indexed="81"/>
            <rFont val="Tahoma"/>
            <family val="2"/>
          </rPr>
          <t xml:space="preserve">
From Design traffic request</t>
        </r>
      </text>
    </comment>
    <comment ref="C8" authorId="0">
      <text>
        <r>
          <rPr>
            <b/>
            <sz val="9"/>
            <color indexed="81"/>
            <rFont val="Tahoma"/>
            <family val="2"/>
          </rPr>
          <t>Administrator:</t>
        </r>
        <r>
          <rPr>
            <sz val="9"/>
            <color indexed="81"/>
            <rFont val="Tahoma"/>
            <family val="2"/>
          </rPr>
          <t xml:space="preserve">
From proposed design or from existing plans.</t>
        </r>
      </text>
    </comment>
    <comment ref="C9" authorId="0">
      <text>
        <r>
          <rPr>
            <b/>
            <sz val="9"/>
            <color indexed="81"/>
            <rFont val="Tahoma"/>
            <family val="2"/>
          </rPr>
          <t>Administrator:</t>
        </r>
        <r>
          <rPr>
            <sz val="9"/>
            <color indexed="81"/>
            <rFont val="Tahoma"/>
            <family val="2"/>
          </rPr>
          <t xml:space="preserve">
Adjacent (Right)
Opposing (Left)</t>
        </r>
      </text>
    </comment>
    <comment ref="C10" authorId="0">
      <text>
        <r>
          <rPr>
            <b/>
            <sz val="9"/>
            <color indexed="81"/>
            <rFont val="Tahoma"/>
            <family val="2"/>
          </rPr>
          <t>Administrator:</t>
        </r>
        <r>
          <rPr>
            <sz val="9"/>
            <color indexed="81"/>
            <rFont val="Tahoma"/>
            <family val="2"/>
          </rPr>
          <t xml:space="preserve">
Selecting Yes, applies a Bridge Approach Transition Section
Selecting No, applies an End Anchor
This affects the required amount of guardrail in the guardrail Items below.</t>
        </r>
      </text>
    </comment>
    <comment ref="C11" authorId="0">
      <text>
        <r>
          <rPr>
            <b/>
            <sz val="9"/>
            <color indexed="81"/>
            <rFont val="Tahoma"/>
            <family val="2"/>
          </rPr>
          <t>Administrator:</t>
        </r>
        <r>
          <rPr>
            <sz val="9"/>
            <color indexed="81"/>
            <rFont val="Tahoma"/>
            <family val="2"/>
          </rPr>
          <t xml:space="preserve">
For Reference Only</t>
        </r>
      </text>
    </comment>
    <comment ref="N11" authorId="0">
      <text>
        <r>
          <rPr>
            <b/>
            <sz val="9"/>
            <color indexed="81"/>
            <rFont val="Tahoma"/>
            <family val="2"/>
          </rPr>
          <t>Administrator:</t>
        </r>
        <r>
          <rPr>
            <sz val="9"/>
            <color indexed="81"/>
            <rFont val="Tahoma"/>
            <family val="2"/>
          </rPr>
          <t xml:space="preserve">
This cell contains the sketch used when "Opposing" is selected in cell C9 and "Parallel" is selected in cell C12 and will be displayed in the spreadsheet using an Indirect formula and a cell name.</t>
        </r>
      </text>
    </comment>
    <comment ref="C12" authorId="0">
      <text>
        <r>
          <rPr>
            <b/>
            <sz val="9"/>
            <color indexed="81"/>
            <rFont val="Tahoma"/>
            <family val="2"/>
          </rPr>
          <t>Administrator:</t>
        </r>
        <r>
          <rPr>
            <sz val="9"/>
            <color indexed="81"/>
            <rFont val="Tahoma"/>
            <family val="2"/>
          </rPr>
          <t xml:space="preserve">
Changing this cell, populates L1, Ls, Flare Rate, and Y below.</t>
        </r>
      </text>
    </comment>
    <comment ref="C13" authorId="0">
      <text>
        <r>
          <rPr>
            <b/>
            <sz val="9"/>
            <color indexed="81"/>
            <rFont val="Tahoma"/>
            <family val="2"/>
          </rPr>
          <t>Administrator:</t>
        </r>
        <r>
          <rPr>
            <sz val="9"/>
            <color indexed="81"/>
            <rFont val="Tahoma"/>
            <family val="2"/>
          </rPr>
          <t xml:space="preserve">
Select radius closest to your curve.  Select the larger radius if half way between.</t>
        </r>
      </text>
    </comment>
    <comment ref="C14" authorId="0">
      <text>
        <r>
          <rPr>
            <b/>
            <sz val="9"/>
            <color indexed="81"/>
            <rFont val="Tahoma"/>
            <family val="2"/>
          </rPr>
          <t>Administrator:</t>
        </r>
        <r>
          <rPr>
            <sz val="9"/>
            <color indexed="81"/>
            <rFont val="Tahoma"/>
            <family val="2"/>
          </rPr>
          <t xml:space="preserve">
Most of the time, this will be the same as the Maximum value for the recommended Clear Zone Distance.  Modot normally protects to the max. clear zone unless field conditions dictate something more or less.</t>
        </r>
      </text>
    </comment>
    <comment ref="C15" authorId="0">
      <text>
        <r>
          <rPr>
            <b/>
            <sz val="9"/>
            <color indexed="81"/>
            <rFont val="Tahoma"/>
            <family val="2"/>
          </rPr>
          <t>Administrator:</t>
        </r>
        <r>
          <rPr>
            <sz val="9"/>
            <color indexed="81"/>
            <rFont val="Tahoma"/>
            <family val="2"/>
          </rPr>
          <t xml:space="preserve">
For Adjacent direction, enter the right shoulder width.
For Opposing direction, enter the left lane and shoulder width combined.</t>
        </r>
      </text>
    </comment>
    <comment ref="P15" authorId="0">
      <text>
        <r>
          <rPr>
            <b/>
            <sz val="9"/>
            <color indexed="81"/>
            <rFont val="Tahoma"/>
            <family val="2"/>
          </rPr>
          <t>Administrator:</t>
        </r>
        <r>
          <rPr>
            <sz val="9"/>
            <color indexed="81"/>
            <rFont val="Tahoma"/>
            <family val="2"/>
          </rPr>
          <t xml:space="preserve">
The cells below are populated by the values in other cells and are selected using the camera tool to display a convenient summary below the sketch in the spreadsheet.</t>
        </r>
      </text>
    </comment>
    <comment ref="C17" authorId="0">
      <text>
        <r>
          <rPr>
            <b/>
            <sz val="9"/>
            <color indexed="81"/>
            <rFont val="Tahoma"/>
            <family val="2"/>
          </rPr>
          <t>Administrator:</t>
        </r>
        <r>
          <rPr>
            <sz val="9"/>
            <color indexed="81"/>
            <rFont val="Tahoma"/>
            <family val="2"/>
          </rPr>
          <t xml:space="preserve">
Tangent before flare can begin.</t>
        </r>
      </text>
    </comment>
    <comment ref="C18" authorId="0">
      <text>
        <r>
          <rPr>
            <b/>
            <sz val="9"/>
            <color indexed="81"/>
            <rFont val="Tahoma"/>
            <family val="2"/>
          </rPr>
          <t>Administrator:</t>
        </r>
        <r>
          <rPr>
            <sz val="9"/>
            <color indexed="81"/>
            <rFont val="Tahoma"/>
            <family val="2"/>
          </rPr>
          <t xml:space="preserve">
AASHTO Table 5-7</t>
        </r>
      </text>
    </comment>
    <comment ref="C19" authorId="0">
      <text>
        <r>
          <rPr>
            <b/>
            <sz val="9"/>
            <color indexed="81"/>
            <rFont val="Tahoma"/>
            <family val="2"/>
          </rPr>
          <t>Administrator:</t>
        </r>
        <r>
          <rPr>
            <sz val="9"/>
            <color indexed="81"/>
            <rFont val="Tahoma"/>
            <family val="2"/>
          </rPr>
          <t xml:space="preserve">
AASHTO Table 5-9</t>
        </r>
      </text>
    </comment>
    <comment ref="Z19" authorId="0">
      <text>
        <r>
          <rPr>
            <b/>
            <sz val="9"/>
            <color indexed="81"/>
            <rFont val="Tahoma"/>
            <family val="2"/>
          </rPr>
          <t>Administrator:</t>
        </r>
        <r>
          <rPr>
            <sz val="9"/>
            <color indexed="81"/>
            <rFont val="Tahoma"/>
            <family val="2"/>
          </rPr>
          <t xml:space="preserve">
This cell is a LOOKUP formula that finds the correct shy line offset based on the speed entered in cell C6.
</t>
        </r>
      </text>
    </comment>
    <comment ref="E20" authorId="0">
      <text>
        <r>
          <rPr>
            <b/>
            <sz val="9"/>
            <color indexed="81"/>
            <rFont val="Tahoma"/>
            <family val="2"/>
          </rPr>
          <t>Administrator:</t>
        </r>
        <r>
          <rPr>
            <sz val="9"/>
            <color indexed="81"/>
            <rFont val="Tahoma"/>
            <family val="2"/>
          </rPr>
          <t xml:space="preserve">
This is the clear zone range from Table 3-1 as guidance to determine La distance.  If a curve radius is selected, a curve correction factor has been applied from Table 3-2
For further guidance on Clear Zones, clcik on the link above.</t>
        </r>
      </text>
    </comment>
    <comment ref="C21" authorId="0">
      <text>
        <r>
          <rPr>
            <b/>
            <sz val="9"/>
            <color indexed="81"/>
            <rFont val="Tahoma"/>
            <family val="2"/>
          </rPr>
          <t>Administrator:</t>
        </r>
        <r>
          <rPr>
            <sz val="9"/>
            <color indexed="81"/>
            <rFont val="Tahoma"/>
            <family val="2"/>
          </rPr>
          <t xml:space="preserve">
AASHTO Table 5-10b</t>
        </r>
      </text>
    </comment>
    <comment ref="N21" authorId="0">
      <text>
        <r>
          <rPr>
            <b/>
            <sz val="9"/>
            <color indexed="81"/>
            <rFont val="Tahoma"/>
            <family val="2"/>
          </rPr>
          <t>Administrator:</t>
        </r>
        <r>
          <rPr>
            <sz val="9"/>
            <color indexed="81"/>
            <rFont val="Tahoma"/>
            <family val="2"/>
          </rPr>
          <t xml:space="preserve">
This cell is the IF/AND formula that determines which sketch is displayed, based on the values selected in cells C9 and C12.</t>
        </r>
      </text>
    </comment>
    <comment ref="C22" authorId="0">
      <text>
        <r>
          <rPr>
            <b/>
            <sz val="9"/>
            <color indexed="81"/>
            <rFont val="Tahoma"/>
            <family val="2"/>
          </rPr>
          <t>Administrator:</t>
        </r>
        <r>
          <rPr>
            <sz val="9"/>
            <color indexed="81"/>
            <rFont val="Tahoma"/>
            <family val="2"/>
          </rPr>
          <t xml:space="preserve">
X = (La +(b / a) x L1 - L2) / ( (b / a) + (La  /  Lr))</t>
        </r>
      </text>
    </comment>
    <comment ref="C23" authorId="0">
      <text>
        <r>
          <rPr>
            <b/>
            <sz val="9"/>
            <color indexed="81"/>
            <rFont val="Tahoma"/>
            <family val="2"/>
          </rPr>
          <t>Administrator:</t>
        </r>
        <r>
          <rPr>
            <sz val="9"/>
            <color indexed="81"/>
            <rFont val="Tahoma"/>
            <family val="2"/>
          </rPr>
          <t xml:space="preserve">
Y = La - Xx (La / Lr)</t>
        </r>
      </text>
    </comment>
    <comment ref="C25" authorId="0">
      <text>
        <r>
          <rPr>
            <b/>
            <sz val="9"/>
            <color indexed="81"/>
            <rFont val="Tahoma"/>
            <family val="2"/>
          </rPr>
          <t>Administrator:</t>
        </r>
        <r>
          <rPr>
            <sz val="9"/>
            <color indexed="81"/>
            <rFont val="Tahoma"/>
            <family val="2"/>
          </rPr>
          <t xml:space="preserve">
Length from Modot Standard Plans if applicable</t>
        </r>
      </text>
    </comment>
    <comment ref="C26" authorId="0">
      <text>
        <r>
          <rPr>
            <b/>
            <sz val="9"/>
            <color indexed="81"/>
            <rFont val="Tahoma"/>
            <family val="2"/>
          </rPr>
          <t>Administrator:</t>
        </r>
        <r>
          <rPr>
            <sz val="9"/>
            <color indexed="81"/>
            <rFont val="Tahoma"/>
            <family val="2"/>
          </rPr>
          <t xml:space="preserve">
Length from Modot Standard Plans if applicable</t>
        </r>
      </text>
    </comment>
    <comment ref="C27"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28"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29" authorId="0">
      <text>
        <r>
          <rPr>
            <b/>
            <sz val="9"/>
            <color indexed="81"/>
            <rFont val="Tahoma"/>
            <family val="2"/>
          </rPr>
          <t>Administrator:</t>
        </r>
        <r>
          <rPr>
            <sz val="9"/>
            <color indexed="81"/>
            <rFont val="Tahoma"/>
            <family val="2"/>
          </rPr>
          <t xml:space="preserve">
</t>
        </r>
        <r>
          <rPr>
            <b/>
            <sz val="10"/>
            <color indexed="10"/>
            <rFont val="Tahoma"/>
            <family val="2"/>
          </rPr>
          <t>This is the quantity of guardrail needed based on the variables selected.</t>
        </r>
      </text>
    </comment>
    <comment ref="N53" authorId="1">
      <text>
        <r>
          <rPr>
            <b/>
            <sz val="9"/>
            <color indexed="81"/>
            <rFont val="Tahoma"/>
            <family val="2"/>
          </rPr>
          <t>This cell contains the sketch used when "Adjacent" is selected in cell C9 and "Flared-Rigid" is selected in cell C12 and will be displayed in the spreadsheet using an Indirect formula and a cell name.</t>
        </r>
        <r>
          <rPr>
            <sz val="9"/>
            <color indexed="81"/>
            <rFont val="Tahoma"/>
            <family val="2"/>
          </rPr>
          <t xml:space="preserve">
</t>
        </r>
      </text>
    </comment>
    <comment ref="N63" authorId="1">
      <text>
        <r>
          <rPr>
            <b/>
            <sz val="9"/>
            <color indexed="81"/>
            <rFont val="Tahoma"/>
            <family val="2"/>
          </rPr>
          <t>This cell contains the sketch used when "Adjacent" is selected in cell C9 and "Flared/Semi Rigid" is selected in cell C12 and will be displayed in the spreadsheet using an Indirect formula and a cell name.</t>
        </r>
        <r>
          <rPr>
            <sz val="9"/>
            <color indexed="81"/>
            <rFont val="Tahoma"/>
            <family val="2"/>
          </rPr>
          <t xml:space="preserve">
</t>
        </r>
      </text>
    </comment>
    <comment ref="N73" authorId="1">
      <text>
        <r>
          <rPr>
            <b/>
            <sz val="9"/>
            <color indexed="81"/>
            <rFont val="Tahoma"/>
            <family val="2"/>
          </rPr>
          <t>This cell contains the sketch used when "Opposing" is selected in cell C9 and "Flared-Rigid" is selected in cell C12 and will be displayed in the spreadsheet using an Indirect formula and a cell name.</t>
        </r>
        <r>
          <rPr>
            <sz val="9"/>
            <color indexed="81"/>
            <rFont val="Tahoma"/>
            <family val="2"/>
          </rPr>
          <t xml:space="preserve">
</t>
        </r>
      </text>
    </comment>
    <comment ref="N83" authorId="1">
      <text>
        <r>
          <rPr>
            <b/>
            <sz val="9"/>
            <color indexed="81"/>
            <rFont val="Tahoma"/>
            <family val="2"/>
          </rPr>
          <t>This cell contains the sketch used when "Opposing" is selected in cell C9 and "Flared/Semi Rigid" is selected in cell C12 and will be displayed in the spreadsheet using an Indirect formula and a cell name.</t>
        </r>
        <r>
          <rPr>
            <sz val="9"/>
            <color indexed="81"/>
            <rFont val="Tahoma"/>
            <family val="2"/>
          </rPr>
          <t xml:space="preserve">
</t>
        </r>
      </text>
    </comment>
  </commentList>
</comments>
</file>

<file path=xl/sharedStrings.xml><?xml version="1.0" encoding="utf-8"?>
<sst xmlns="http://schemas.openxmlformats.org/spreadsheetml/2006/main" count="3092" uniqueCount="189">
  <si>
    <t>5000 to 10000</t>
  </si>
  <si>
    <t>ADT</t>
  </si>
  <si>
    <t>Design Speed</t>
  </si>
  <si>
    <t>MPH</t>
  </si>
  <si>
    <t>Runout Length AASHTO Table 5-10(b)</t>
  </si>
  <si>
    <t>1000 to 4999</t>
  </si>
  <si>
    <t>&lt; 1000</t>
  </si>
  <si>
    <t>&gt; 10000</t>
  </si>
  <si>
    <t>YES</t>
  </si>
  <si>
    <t>NO</t>
  </si>
  <si>
    <t>Safety Barrier</t>
  </si>
  <si>
    <t>Thrie Beam</t>
  </si>
  <si>
    <t>(L2) Lateral Distance (ft)</t>
  </si>
  <si>
    <t>DIRECTION</t>
  </si>
  <si>
    <t>Adjacent</t>
  </si>
  <si>
    <t>Opposing</t>
  </si>
  <si>
    <t>SLOPE TYPE</t>
  </si>
  <si>
    <t>Fill 3:1</t>
  </si>
  <si>
    <t>Fill 4:1 - 5:1</t>
  </si>
  <si>
    <t>Fill 6:1 or flatter</t>
  </si>
  <si>
    <t>Cut 3:1</t>
  </si>
  <si>
    <t>Cut 4:1 - 5:1</t>
  </si>
  <si>
    <t>Cut 6:1 or flatter</t>
  </si>
  <si>
    <t>TRAFFIC SPEED (MPH)</t>
  </si>
  <si>
    <t>X (ft)</t>
  </si>
  <si>
    <t>OUTPUT DATA:</t>
  </si>
  <si>
    <t>INPUT DATA:</t>
  </si>
  <si>
    <t>Date:</t>
  </si>
  <si>
    <t>County:</t>
  </si>
  <si>
    <t>Route:</t>
  </si>
  <si>
    <t>Job Number:</t>
  </si>
  <si>
    <t>(Lr) Runout Length (ft)</t>
  </si>
  <si>
    <t>"Adjacent"</t>
  </si>
  <si>
    <t>"Opposing"</t>
  </si>
  <si>
    <t xml:space="preserve"> (La) Lateral Extent (ft)</t>
  </si>
  <si>
    <t>750-1500</t>
  </si>
  <si>
    <t>1500-6000</t>
  </si>
  <si>
    <t>SPEED</t>
  </si>
  <si>
    <t>Slope</t>
  </si>
  <si>
    <t>7-10</t>
  </si>
  <si>
    <t>10-12</t>
  </si>
  <si>
    <t>12-14</t>
  </si>
  <si>
    <t>14-16</t>
  </si>
  <si>
    <t>16-18</t>
  </si>
  <si>
    <t>20-22</t>
  </si>
  <si>
    <t>22-24</t>
  </si>
  <si>
    <t>20-24</t>
  </si>
  <si>
    <t>26-30</t>
  </si>
  <si>
    <t>18-20</t>
  </si>
  <si>
    <t>24-26</t>
  </si>
  <si>
    <t>16-20</t>
  </si>
  <si>
    <t>20-26</t>
  </si>
  <si>
    <t>24-28</t>
  </si>
  <si>
    <t>14-18</t>
  </si>
  <si>
    <t>24-30</t>
  </si>
  <si>
    <t>26-32</t>
  </si>
  <si>
    <t>8-10</t>
  </si>
  <si>
    <t>12-16</t>
  </si>
  <si>
    <t>18-22</t>
  </si>
  <si>
    <t>26-28</t>
  </si>
  <si>
    <t>28-30</t>
  </si>
  <si>
    <t>Data Validation Tables</t>
  </si>
  <si>
    <t>(b)</t>
  </si>
  <si>
    <t>Speed</t>
  </si>
  <si>
    <t>DESIGN ADT</t>
  </si>
  <si>
    <t>DESIGN (ADT)</t>
  </si>
  <si>
    <t>Barrier Type</t>
  </si>
  <si>
    <t>Direction</t>
  </si>
  <si>
    <t>La</t>
  </si>
  <si>
    <t>L2</t>
  </si>
  <si>
    <t>DESIGN SPEED</t>
  </si>
  <si>
    <t>FORESLOPES</t>
  </si>
  <si>
    <t>BACKSLOPES</t>
  </si>
  <si>
    <t>Fill 4:1-5:1</t>
  </si>
  <si>
    <t>Cut 4:1-5:1</t>
  </si>
  <si>
    <t>40 MPH OR LESS</t>
  </si>
  <si>
    <t>b</t>
  </si>
  <si>
    <t>45-50 MPH</t>
  </si>
  <si>
    <t>55 MPH</t>
  </si>
  <si>
    <t>60 MPH</t>
  </si>
  <si>
    <t>26-32a</t>
  </si>
  <si>
    <t>32-40a</t>
  </si>
  <si>
    <t>30-32a</t>
  </si>
  <si>
    <t>36-44a</t>
  </si>
  <si>
    <t>65-70 MPH</t>
  </si>
  <si>
    <t>28-36a</t>
  </si>
  <si>
    <t>28-32a</t>
  </si>
  <si>
    <t>34-42a</t>
  </si>
  <si>
    <t>30-34a</t>
  </si>
  <si>
    <t>38-46a</t>
  </si>
  <si>
    <t>80 MPH</t>
  </si>
  <si>
    <t>(d)</t>
  </si>
  <si>
    <t>OVER 6000</t>
  </si>
  <si>
    <t>UNDER 750 (C)</t>
  </si>
  <si>
    <t>RADIUS</t>
  </si>
  <si>
    <t>HORIZONTAL CURVE RADIUS (ft)</t>
  </si>
  <si>
    <t>NONE</t>
  </si>
  <si>
    <t>Notes:</t>
  </si>
  <si>
    <t>45 MPH</t>
  </si>
  <si>
    <t>50 MPH</t>
  </si>
  <si>
    <t>65 MPH</t>
  </si>
  <si>
    <t>70 MPH</t>
  </si>
  <si>
    <t>MASH CW End Terminal (ft)</t>
  </si>
  <si>
    <t>MGS Bridge Appr. Trans. Section (ft)</t>
  </si>
  <si>
    <t>MGS End Anchor (ft)</t>
  </si>
  <si>
    <t>MGS Guardrail Length (ft)</t>
  </si>
  <si>
    <t>Horizontal Curve Radius (ft)=</t>
  </si>
  <si>
    <t>Curve Correction Factor (U.S. CUSTOMARY UNITS)</t>
  </si>
  <si>
    <t>DESIGN SPEED (mph)</t>
  </si>
  <si>
    <t>(ft)</t>
  </si>
  <si>
    <t>Note: Clear-zone correction factor is applied to the outside of curves only.</t>
  </si>
  <si>
    <t>CZc = (Lc) x (Kcz)</t>
  </si>
  <si>
    <t>CZc = clear zone on outside of curvature, (ft)</t>
  </si>
  <si>
    <t>Lc = clear zone distance (ft) (Table 3.1)</t>
  </si>
  <si>
    <t>Kcz = curve correction factor</t>
  </si>
  <si>
    <t>2011 AASHTO RDG Runout Length Table 5-10(b) (U.S. CUSTOMARY UNITS)</t>
  </si>
  <si>
    <t>CLEAR ZONE - 2011 AASHTO TABLE 3.1 (U.S. CUSTOMARY UNITS) Rev. July 2015</t>
  </si>
  <si>
    <t>Horizontal Curve Adjustments - AASHTO TABLE 3.2 (rev. July 2015)</t>
  </si>
  <si>
    <t>Clear Zone</t>
  </si>
  <si>
    <t>Table based on the 2011 AASHTO RDG Tables 3-1 and 3-2 (Revised July 2015)</t>
  </si>
  <si>
    <t>Camera Cells</t>
  </si>
  <si>
    <t>Runout</t>
  </si>
  <si>
    <t xml:space="preserve">(b) - Because recovery is less likely on the unshielded, traversable 1V:3H fill slopes, fixed objects should not be present in the vicinity of the toe of these slopes. Recovery of high-speed vehicles that encroach beyond the edge of the shoulder may be expected to occur beyond the toe of slope. Determination of the width of the recovery area at the toe of slope should consider right-of-way availability, environmental concerns, economic factors, safety needs, and crash histories. Also, the distance between the edge of the through traveled lane and the beginning of the 1V:3H slope should influence the recovery area provided at the toe of slope. While the application may be limited by several factors, the foreslope parameters that may enter into determining a maximum desirable recovery area are illustrated in Figure 3-2. A 10-ft recovery area at the toe of slope should be provided for all traversable, non recoverable fill slopes. </t>
  </si>
  <si>
    <t>(a) - When a site-specific investigation indicates a high probability of continuing crashes or when such occurrences are indicated by crash history, the designer may provide clear-zone distances greater than the clear zone shown in Table 3-1. Clear zones may be limited to 30 ft for practicality and to provide a consistent roadway template if previous experience with similar projects or designs indicates satisfactory performance.</t>
  </si>
  <si>
    <t>(c) - For roadways with low volumes it may not be practical to apply even the minimum values found in Table 3-1. Refer to Chapter 12 for additional considerations for low-volume roadways and Chapter 10 for additional guidance for urban applications.</t>
  </si>
  <si>
    <t>(d) - When design speeds are greater than the values provided, the designer may provide clear-zone distances greater than those shown in Table 3-1.</t>
  </si>
  <si>
    <t>RAIL TYPE</t>
  </si>
  <si>
    <t>Rail Type</t>
  </si>
  <si>
    <t>PARALLEL</t>
  </si>
  <si>
    <t>(L1) Tangent Length (ft)</t>
  </si>
  <si>
    <t>(Ls) Shy Line Offset (ft)</t>
  </si>
  <si>
    <t>Semi-Rigid</t>
  </si>
  <si>
    <t>Rigid</t>
  </si>
  <si>
    <t>Type</t>
  </si>
  <si>
    <t>FLARED / RIGID</t>
  </si>
  <si>
    <t>FLARED / SEMI RIGID</t>
  </si>
  <si>
    <t>APPROACH BARRIER TYPE</t>
  </si>
  <si>
    <t>SHY - LINE OFFSET (Ls)</t>
  </si>
  <si>
    <t>Ls</t>
  </si>
  <si>
    <t>FLARE RATE FOR</t>
  </si>
  <si>
    <t>BARRIER BEYOND Ls</t>
  </si>
  <si>
    <t>BARRIER AT Ls</t>
  </si>
  <si>
    <t>BARRIER INSIDE Ls</t>
  </si>
  <si>
    <t>(a:b)</t>
  </si>
  <si>
    <t>rigid</t>
  </si>
  <si>
    <t>semi rigid</t>
  </si>
  <si>
    <t>Select Slope</t>
  </si>
  <si>
    <t>Select Radius If Applicable</t>
  </si>
  <si>
    <t>Flare Rate (a:b)</t>
  </si>
  <si>
    <t>Select Yes or No</t>
  </si>
  <si>
    <t>Approx. Length of MASH CW End Terminal Included in L.O.N.</t>
  </si>
  <si>
    <t>Approx. Length of MASH CW End Terminal Beyond L.O.N.</t>
  </si>
  <si>
    <t>GUARDRAIL ITEMS:</t>
  </si>
  <si>
    <t>Select Parallel or Flared/Rigid or Flared/Semi Rigid</t>
  </si>
  <si>
    <t>Select Adjacent or Opposing</t>
  </si>
  <si>
    <t>Enter Design Traffic Volume</t>
  </si>
  <si>
    <t>Select or Enter Design Speed</t>
  </si>
  <si>
    <t>Enter (L2) Distance for Adjacent or Opposing Direction</t>
  </si>
  <si>
    <t>"Adjacent_Flared_Rigid"</t>
  </si>
  <si>
    <t>"Adjacent_Flared_Semi_Rigid"</t>
  </si>
  <si>
    <t>"Opposing_Flared_Rigid"</t>
  </si>
  <si>
    <t>"Opposing_Flared_Semi_Rigid"</t>
  </si>
  <si>
    <t>Suggested Shy-Line Offset AASHTO Table 5-7</t>
  </si>
  <si>
    <t>Shy-Line Offset (Ls)</t>
  </si>
  <si>
    <t>Suggested Flare Rates for Barrier Design AASHTO Table 5-9</t>
  </si>
  <si>
    <t>Semi Rigid</t>
  </si>
  <si>
    <t>Flare Rate for Barrier Inside Shy-Line</t>
  </si>
  <si>
    <t>Flare Rate for Barrier At or Beyond Shy-Line</t>
  </si>
  <si>
    <t>Guardrail Length of Need (L.O.N.)</t>
  </si>
  <si>
    <t>Y (ft)</t>
  </si>
  <si>
    <t>Select Rail Type - For Reference Only</t>
  </si>
  <si>
    <t>BRIDGE BARRIER</t>
  </si>
  <si>
    <t>Bridge Barrier</t>
  </si>
  <si>
    <t>Instructions:  Click - File - SaveAs - your file name.  Tab through to Enter or Select variables noted in green.       Hover over cells with red marks for comments or tips. If you have any questions or comments about this spreadsheet.  Contact Missouri Department of Transportation - email:  charles.schumannjr@modot.mo.gov</t>
  </si>
  <si>
    <t>This spreadsheet is an aide to assist the designer in determining barrier needs and is not intended to replace all other engineering considerations.  The information in this spreadsheet is derived from the 2011 AASHTO Roadside Design Guide; Tables 3.1(rev.July 2015), 3.2 (rev. July 2015), &amp; 5-10(b). [U.S. Customary Units] Refer to the Roadside Design Guide for further guidance.</t>
  </si>
  <si>
    <t>Runout Length for Design Speed and Traffic - Table 5-10b</t>
  </si>
  <si>
    <t>Curves flatter than 2950 ft do not require an adjusted clear-zone.</t>
  </si>
  <si>
    <t>-</t>
  </si>
  <si>
    <t>Not Allowable</t>
  </si>
  <si>
    <t>Clear Zone Range</t>
  </si>
  <si>
    <t>No Curve</t>
  </si>
  <si>
    <t>Min. Lc (ft)=</t>
  </si>
  <si>
    <t xml:space="preserve"> (Lc) Clear Zone Range (ft)</t>
  </si>
  <si>
    <t>(e) - If a Horizontal Curve value between 330 and 2950, is selected, a Curve Correction Factor will be applied to the Clear Zone distance.  Select radius closest to your curve.  Select the larger radius if half way between.  This corrected Clear Zone distance may affect the distance the designer will use for the extent of the hazardous area (La) and will greatly affect the Length of Need.  The clear-zone  correction factor is applied to the outside of curves only.  Select None for straight roadways and horizontal curves with a radius flatter than 2950 ft.  (AASHTO Table 3.2)  Too sharp of a curve radius for the selected design speed will give an ERROR.</t>
  </si>
  <si>
    <t>Curve Correction Factor Legend - Table 3-2</t>
  </si>
  <si>
    <t>Description:</t>
  </si>
  <si>
    <t>Modot EPG 231.2 Clear Zone</t>
  </si>
  <si>
    <t>Modot Qualified Products</t>
  </si>
  <si>
    <t>Modot Standard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</si>
</sst>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 #\ \ &quot;Section(s) of 12.5' MGS Type Guardrail Required&quot;"/>
    <numFmt numFmtId="165" formatCode="0.0"/>
    <numFmt numFmtId="166" formatCode="0.0000"/>
    <numFmt numFmtId="167" formatCode="0.000"/>
    <numFmt numFmtId="168" formatCode="\X\ \=\ #.00"/>
    <numFmt numFmtId="169" formatCode="\L\a\ \(\f\t\)\=\ #"/>
    <numFmt numFmtId="170" formatCode="\L\2\ \(\f\t\)\=\ #"/>
    <numFmt numFmtId="171" formatCode="\L\r\ \(\f\t\)\=\ #"/>
    <numFmt numFmtId="172" formatCode="\X\ \(\f\t\)\=\ #.0000"/>
    <numFmt numFmtId="173" formatCode="#\ &quot;: 1&quot;"/>
    <numFmt numFmtId="174" formatCode="&quot;Y (ft)&quot;\=\ #.0000"/>
    <numFmt numFmtId="175" formatCode="\L\s\ \(\f\t\)\=\ #"/>
    <numFmt numFmtId="176" formatCode="\L\1\ \(\f\t\)\=\ #.0"/>
  </numFmts>
  <fonts count="30" x14ac:knownFonts="1">
    <font>
      <sz val="11"/>
      <color theme="1"/>
      <name val="Calibri"/>
      <family val="2"/>
      <scheme val="minor"/>
    </font>
    <font>
      <b/>
      <sz val="11"/>
      <color theme="1"/>
      <name val="Calibri"/>
      <family val="2"/>
      <scheme val="minor"/>
    </font>
    <font>
      <sz val="10"/>
      <color rgb="FF333333"/>
      <name val="Verdana"/>
      <family val="2"/>
    </font>
    <font>
      <sz val="11"/>
      <color rgb="FF333333"/>
      <name val="Consolas"/>
      <family val="3"/>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i/>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b/>
      <sz val="14"/>
      <color theme="6" tint="-0.249977111117893"/>
      <name val="Calibri"/>
      <family val="2"/>
      <scheme val="minor"/>
    </font>
    <font>
      <b/>
      <sz val="11"/>
      <color theme="6" tint="-0.249977111117893"/>
      <name val="Calibri"/>
      <family val="2"/>
      <scheme val="minor"/>
    </font>
    <font>
      <b/>
      <sz val="28"/>
      <color theme="1"/>
      <name val="Calibri"/>
      <family val="2"/>
      <scheme val="minor"/>
    </font>
    <font>
      <b/>
      <sz val="10"/>
      <color theme="1"/>
      <name val="Arial"/>
      <family val="2"/>
    </font>
    <font>
      <sz val="10"/>
      <color indexed="22"/>
      <name val="Arial"/>
      <family val="2"/>
    </font>
    <font>
      <b/>
      <i/>
      <sz val="12"/>
      <color theme="1"/>
      <name val="Calibri"/>
      <family val="2"/>
      <scheme val="minor"/>
    </font>
    <font>
      <b/>
      <i/>
      <sz val="11"/>
      <color theme="1"/>
      <name val="Calibri"/>
      <family val="2"/>
      <scheme val="minor"/>
    </font>
    <font>
      <sz val="14"/>
      <name val="Calibri"/>
      <family val="2"/>
      <scheme val="minor"/>
    </font>
    <font>
      <i/>
      <sz val="11"/>
      <name val="Calibri"/>
      <family val="2"/>
      <scheme val="minor"/>
    </font>
    <font>
      <i/>
      <sz val="14"/>
      <color theme="1"/>
      <name val="Calibri"/>
      <family val="2"/>
      <scheme val="minor"/>
    </font>
    <font>
      <sz val="12"/>
      <color rgb="FFFF0000"/>
      <name val="Calibri"/>
      <family val="2"/>
      <scheme val="minor"/>
    </font>
    <font>
      <u/>
      <sz val="11"/>
      <color theme="10"/>
      <name val="Calibri"/>
      <family val="2"/>
      <scheme val="minor"/>
    </font>
    <font>
      <sz val="8"/>
      <color theme="1"/>
      <name val="Calibri"/>
      <family val="2"/>
      <scheme val="minor"/>
    </font>
    <font>
      <b/>
      <sz val="10"/>
      <color indexed="10"/>
      <name val="Tahoma"/>
      <family val="2"/>
    </font>
    <font>
      <sz val="9"/>
      <color indexed="81"/>
      <name val="Tahoma"/>
      <charset val="1"/>
    </font>
    <font>
      <b/>
      <sz val="9"/>
      <color indexed="81"/>
      <name val="Tahoma"/>
      <charset val="1"/>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style="thin">
        <color indexed="64"/>
      </bottom>
      <diagonal/>
    </border>
    <border>
      <left/>
      <right style="thick">
        <color auto="1"/>
      </right>
      <top style="thin">
        <color indexed="64"/>
      </top>
      <bottom style="thin">
        <color indexed="64"/>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auto="1"/>
      </right>
      <top style="thin">
        <color indexed="64"/>
      </top>
      <bottom style="thick">
        <color auto="1"/>
      </bottom>
      <diagonal/>
    </border>
    <border>
      <left style="thick">
        <color indexed="64"/>
      </left>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bottom/>
      <diagonal/>
    </border>
    <border>
      <left/>
      <right/>
      <top style="thin">
        <color indexed="64"/>
      </top>
      <bottom style="thick">
        <color auto="1"/>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ashed">
        <color indexed="64"/>
      </right>
      <top style="thin">
        <color indexed="64"/>
      </top>
      <bottom style="thick">
        <color indexed="64"/>
      </bottom>
      <diagonal/>
    </border>
    <border>
      <left style="dashed">
        <color indexed="64"/>
      </left>
      <right style="medium">
        <color indexed="64"/>
      </right>
      <top style="thin">
        <color indexed="64"/>
      </top>
      <bottom style="thick">
        <color indexed="64"/>
      </bottom>
      <diagonal/>
    </border>
    <border>
      <left style="hair">
        <color indexed="64"/>
      </left>
      <right style="thick">
        <color indexed="64"/>
      </right>
      <top style="thick">
        <color indexed="64"/>
      </top>
      <bottom style="thin">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top/>
      <bottom style="thick">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ck">
        <color indexed="64"/>
      </top>
      <bottom style="thin">
        <color indexed="64"/>
      </bottom>
      <diagonal/>
    </border>
    <border>
      <left/>
      <right style="hair">
        <color indexed="64"/>
      </right>
      <top style="thick">
        <color indexed="64"/>
      </top>
      <bottom style="thin">
        <color indexed="64"/>
      </bottom>
      <diagonal/>
    </border>
    <border>
      <left style="thick">
        <color indexed="64"/>
      </left>
      <right style="hair">
        <color indexed="64"/>
      </right>
      <top style="thick">
        <color indexed="64"/>
      </top>
      <bottom style="thin">
        <color indexed="64"/>
      </bottom>
      <diagonal/>
    </border>
    <border>
      <left style="thick">
        <color indexed="64"/>
      </left>
      <right/>
      <top style="thin">
        <color indexed="64"/>
      </top>
      <bottom style="thick">
        <color auto="1"/>
      </bottom>
      <diagonal/>
    </border>
    <border>
      <left style="hair">
        <color indexed="64"/>
      </left>
      <right/>
      <top style="thick">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411">
    <xf numFmtId="0" fontId="0" fillId="0" borderId="0" xfId="0"/>
    <xf numFmtId="0" fontId="0" fillId="0" borderId="0" xfId="0" applyProtection="1"/>
    <xf numFmtId="0" fontId="0" fillId="0" borderId="0" xfId="0" applyFill="1" applyProtection="1"/>
    <xf numFmtId="0" fontId="1" fillId="0" borderId="5" xfId="0" applyFont="1" applyFill="1" applyBorder="1" applyAlignment="1" applyProtection="1">
      <alignment horizontal="left" vertical="center"/>
    </xf>
    <xf numFmtId="0" fontId="1" fillId="0" borderId="5" xfId="0" quotePrefix="1" applyFont="1"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0" fillId="3" borderId="0" xfId="0" applyFill="1" applyProtection="1"/>
    <xf numFmtId="0" fontId="0" fillId="3" borderId="0" xfId="0" applyFill="1" applyAlignment="1" applyProtection="1">
      <alignment horizontal="left"/>
    </xf>
    <xf numFmtId="0" fontId="2" fillId="3" borderId="0" xfId="0" applyFont="1" applyFill="1" applyProtection="1"/>
    <xf numFmtId="0" fontId="3" fillId="3" borderId="0" xfId="0" applyFont="1" applyFill="1" applyBorder="1" applyAlignment="1" applyProtection="1">
      <alignment horizontal="left" vertical="center" indent="1"/>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0" fillId="3" borderId="0" xfId="0" applyFill="1" applyBorder="1" applyAlignment="1" applyProtection="1">
      <alignment vertical="center"/>
    </xf>
    <xf numFmtId="0" fontId="0" fillId="3" borderId="0" xfId="0" applyFill="1" applyBorder="1" applyProtection="1"/>
    <xf numFmtId="0" fontId="8" fillId="0" borderId="1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0" fillId="0" borderId="1" xfId="0" applyFill="1" applyBorder="1" applyProtection="1"/>
    <xf numFmtId="0" fontId="1" fillId="0" borderId="1" xfId="0" applyFont="1" applyFill="1" applyBorder="1" applyAlignment="1" applyProtection="1">
      <alignment horizontal="center" vertical="center"/>
    </xf>
    <xf numFmtId="0" fontId="0" fillId="0" borderId="7" xfId="0" applyFill="1" applyBorder="1" applyAlignment="1" applyProtection="1"/>
    <xf numFmtId="0" fontId="0" fillId="0" borderId="12" xfId="0" applyFill="1" applyBorder="1" applyAlignment="1" applyProtection="1"/>
    <xf numFmtId="0" fontId="0" fillId="0" borderId="11" xfId="0" applyFill="1" applyBorder="1" applyAlignment="1" applyProtection="1"/>
    <xf numFmtId="0" fontId="0" fillId="0" borderId="8"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6"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Border="1" applyProtection="1"/>
    <xf numFmtId="0" fontId="1" fillId="0" borderId="29" xfId="0" applyFont="1" applyFill="1" applyBorder="1" applyAlignment="1" applyProtection="1">
      <alignment horizontal="left" vertical="center"/>
    </xf>
    <xf numFmtId="0" fontId="0" fillId="0" borderId="0" xfId="0" applyFill="1" applyAlignment="1" applyProtection="1">
      <alignment horizontal="center"/>
    </xf>
    <xf numFmtId="0" fontId="4" fillId="3" borderId="8" xfId="0" applyFont="1" applyFill="1" applyBorder="1" applyAlignment="1" applyProtection="1">
      <alignment horizontal="left" vertical="center"/>
    </xf>
    <xf numFmtId="0" fontId="0" fillId="0" borderId="0" xfId="0"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xf>
    <xf numFmtId="0" fontId="9" fillId="0" borderId="2" xfId="0" applyFont="1" applyFill="1" applyBorder="1" applyAlignment="1" applyProtection="1">
      <alignment horizontal="right" vertical="center"/>
    </xf>
    <xf numFmtId="170" fontId="9" fillId="0" borderId="1" xfId="0" applyNumberFormat="1" applyFont="1" applyFill="1" applyBorder="1" applyAlignment="1" applyProtection="1">
      <alignment horizontal="center" vertical="center"/>
    </xf>
    <xf numFmtId="171" fontId="9" fillId="0" borderId="1" xfId="0" applyNumberFormat="1" applyFont="1" applyFill="1" applyBorder="1" applyAlignment="1" applyProtection="1">
      <alignment horizontal="center" vertical="center"/>
    </xf>
    <xf numFmtId="172" fontId="9" fillId="0" borderId="1"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27" xfId="0" applyFill="1" applyBorder="1" applyAlignment="1" applyProtection="1">
      <alignment horizontal="center" vertical="center" wrapText="1"/>
    </xf>
    <xf numFmtId="0" fontId="10" fillId="0" borderId="0" xfId="0" applyFont="1" applyFill="1" applyProtection="1"/>
    <xf numFmtId="0" fontId="13" fillId="0" borderId="0" xfId="0" applyFont="1" applyFill="1" applyAlignment="1" applyProtection="1">
      <alignment horizontal="center"/>
    </xf>
    <xf numFmtId="0" fontId="14" fillId="0" borderId="26" xfId="0" applyFont="1" applyFill="1" applyBorder="1" applyAlignment="1" applyProtection="1">
      <alignment horizontal="center" vertical="center"/>
      <protection locked="0"/>
    </xf>
    <xf numFmtId="0" fontId="0" fillId="0" borderId="29" xfId="0"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0" fillId="0" borderId="43"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4" xfId="0" applyFill="1" applyBorder="1" applyProtection="1"/>
    <xf numFmtId="0" fontId="0" fillId="0" borderId="55" xfId="0" applyFill="1" applyBorder="1" applyProtection="1"/>
    <xf numFmtId="0" fontId="0" fillId="0" borderId="56" xfId="0" applyFill="1" applyBorder="1" applyAlignment="1" applyProtection="1">
      <alignment horizontal="center" vertical="center"/>
    </xf>
    <xf numFmtId="0" fontId="1" fillId="0" borderId="57"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0" borderId="25"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0" fillId="0" borderId="16" xfId="0" applyFill="1" applyBorder="1" applyAlignment="1" applyProtection="1"/>
    <xf numFmtId="0" fontId="0" fillId="0" borderId="10" xfId="0" applyFill="1" applyBorder="1" applyAlignment="1" applyProtection="1"/>
    <xf numFmtId="0" fontId="0" fillId="0" borderId="0"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0" xfId="0" applyFill="1" applyBorder="1" applyProtection="1"/>
    <xf numFmtId="167" fontId="15" fillId="0" borderId="10" xfId="0" applyNumberFormat="1" applyFont="1" applyFill="1" applyBorder="1" applyAlignment="1" applyProtection="1">
      <alignment horizontal="center" vertical="center"/>
    </xf>
    <xf numFmtId="0" fontId="17" fillId="0" borderId="0" xfId="0" applyFont="1" applyFill="1" applyBorder="1" applyProtection="1"/>
    <xf numFmtId="0" fontId="18" fillId="0" borderId="0" xfId="0" applyFont="1" applyFill="1" applyBorder="1" applyProtection="1"/>
    <xf numFmtId="0" fontId="0" fillId="0" borderId="0" xfId="0" applyFont="1" applyFill="1" applyBorder="1" applyProtection="1"/>
    <xf numFmtId="2" fontId="0" fillId="0" borderId="0" xfId="0" applyNumberFormat="1" applyFont="1" applyFill="1" applyBorder="1" applyAlignment="1" applyProtection="1">
      <alignment horizontal="center"/>
    </xf>
    <xf numFmtId="165" fontId="0" fillId="0" borderId="0" xfId="0" applyNumberFormat="1" applyFont="1" applyFill="1" applyBorder="1" applyAlignment="1" applyProtection="1">
      <alignment horizontal="center"/>
    </xf>
    <xf numFmtId="0" fontId="19" fillId="0" borderId="9" xfId="0" applyFont="1" applyFill="1" applyBorder="1" applyAlignment="1" applyProtection="1">
      <alignment horizontal="left" vertical="center"/>
    </xf>
    <xf numFmtId="0" fontId="13" fillId="0" borderId="10" xfId="0" applyFont="1" applyFill="1" applyBorder="1" applyAlignment="1" applyProtection="1">
      <alignment horizontal="left"/>
    </xf>
    <xf numFmtId="0" fontId="13" fillId="0" borderId="10" xfId="0" applyFont="1" applyFill="1" applyBorder="1" applyProtection="1"/>
    <xf numFmtId="0" fontId="19" fillId="0" borderId="10" xfId="0" applyFont="1" applyFill="1" applyBorder="1" applyAlignment="1" applyProtection="1">
      <alignment horizontal="left" vertical="center"/>
    </xf>
    <xf numFmtId="0" fontId="19" fillId="0" borderId="20" xfId="0" applyFont="1" applyFill="1" applyBorder="1" applyAlignment="1" applyProtection="1">
      <alignment horizontal="left" vertical="center"/>
    </xf>
    <xf numFmtId="0" fontId="19" fillId="0" borderId="21" xfId="0" applyFont="1" applyFill="1" applyBorder="1" applyAlignment="1" applyProtection="1">
      <alignment horizontal="left" vertical="center"/>
    </xf>
    <xf numFmtId="0" fontId="19" fillId="0" borderId="23" xfId="0" applyFont="1" applyFill="1" applyBorder="1" applyAlignment="1" applyProtection="1">
      <alignment horizontal="left" vertical="center"/>
    </xf>
    <xf numFmtId="0" fontId="19" fillId="0" borderId="24"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1" fillId="0" borderId="10" xfId="0" applyFont="1" applyFill="1" applyBorder="1" applyAlignment="1" applyProtection="1"/>
    <xf numFmtId="0" fontId="20" fillId="0" borderId="0" xfId="0" applyFont="1" applyFill="1" applyBorder="1" applyAlignment="1" applyProtection="1">
      <alignment horizontal="left" vertical="center"/>
    </xf>
    <xf numFmtId="0" fontId="1" fillId="0" borderId="11" xfId="0" applyFont="1" applyFill="1" applyBorder="1" applyProtection="1"/>
    <xf numFmtId="0" fontId="20" fillId="0" borderId="9" xfId="0" applyFont="1" applyFill="1" applyBorder="1" applyAlignment="1" applyProtection="1">
      <alignment vertical="center"/>
    </xf>
    <xf numFmtId="0" fontId="1" fillId="0" borderId="10" xfId="0" applyFont="1" applyFill="1" applyBorder="1" applyProtection="1"/>
    <xf numFmtId="0" fontId="1" fillId="0" borderId="5" xfId="0" applyFont="1" applyFill="1" applyBorder="1" applyAlignment="1" applyProtection="1">
      <alignment horizontal="center" vertical="center"/>
    </xf>
    <xf numFmtId="173" fontId="1" fillId="0" borderId="11" xfId="0" applyNumberFormat="1" applyFont="1" applyFill="1" applyBorder="1" applyAlignment="1" applyProtection="1">
      <alignment horizontal="center" vertical="top"/>
    </xf>
    <xf numFmtId="0" fontId="1" fillId="0" borderId="10" xfId="0" applyFont="1" applyFill="1" applyBorder="1" applyAlignment="1" applyProtection="1">
      <alignment horizontal="left"/>
    </xf>
    <xf numFmtId="0" fontId="20" fillId="0" borderId="0" xfId="0" applyFont="1" applyFill="1" applyAlignment="1" applyProtection="1">
      <alignment vertical="center"/>
    </xf>
    <xf numFmtId="0" fontId="0" fillId="0" borderId="0" xfId="0" applyFill="1" applyAlignment="1" applyProtection="1"/>
    <xf numFmtId="0" fontId="0" fillId="10" borderId="0" xfId="0" applyFill="1" applyProtection="1"/>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7" xfId="0" applyFill="1" applyBorder="1" applyAlignment="1" applyProtection="1">
      <alignment horizontal="center" wrapText="1"/>
    </xf>
    <xf numFmtId="0" fontId="0" fillId="0" borderId="25"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 fontId="0" fillId="0" borderId="1" xfId="0" quotePrefix="1" applyNumberFormat="1" applyFill="1" applyBorder="1" applyAlignment="1" applyProtection="1">
      <alignment horizontal="center" vertical="center" wrapText="1"/>
    </xf>
    <xf numFmtId="0" fontId="0" fillId="0" borderId="27" xfId="0" applyFill="1" applyBorder="1" applyAlignment="1" applyProtection="1">
      <alignment horizontal="center"/>
    </xf>
    <xf numFmtId="0" fontId="0" fillId="0" borderId="27" xfId="0" quotePrefix="1" applyNumberFormat="1" applyFill="1" applyBorder="1" applyAlignment="1" applyProtection="1">
      <alignment horizontal="center"/>
    </xf>
    <xf numFmtId="16" fontId="0" fillId="0" borderId="27" xfId="0" quotePrefix="1" applyNumberFormat="1" applyFill="1" applyBorder="1" applyAlignment="1" applyProtection="1">
      <alignment horizontal="center"/>
    </xf>
    <xf numFmtId="0" fontId="0" fillId="0" borderId="28" xfId="0" applyFill="1" applyBorder="1" applyAlignment="1" applyProtection="1">
      <alignment horizontal="center"/>
    </xf>
    <xf numFmtId="0" fontId="0" fillId="0" borderId="28" xfId="0" quotePrefix="1" applyNumberFormat="1" applyFill="1" applyBorder="1" applyAlignment="1" applyProtection="1">
      <alignment horizontal="center"/>
    </xf>
    <xf numFmtId="0" fontId="0" fillId="0" borderId="28" xfId="0" quotePrefix="1" applyFill="1" applyBorder="1" applyAlignment="1" applyProtection="1">
      <alignment horizontal="center"/>
    </xf>
    <xf numFmtId="16" fontId="0" fillId="0" borderId="28" xfId="0" quotePrefix="1" applyNumberFormat="1" applyFill="1" applyBorder="1" applyAlignment="1" applyProtection="1">
      <alignment horizontal="center"/>
    </xf>
    <xf numFmtId="0" fontId="0" fillId="0" borderId="25" xfId="0" applyFill="1" applyBorder="1" applyAlignment="1" applyProtection="1">
      <alignment horizontal="center"/>
    </xf>
    <xf numFmtId="0" fontId="0" fillId="0" borderId="25" xfId="0" quotePrefix="1" applyNumberFormat="1" applyFill="1" applyBorder="1" applyAlignment="1" applyProtection="1">
      <alignment horizontal="center"/>
    </xf>
    <xf numFmtId="0" fontId="0" fillId="0" borderId="25" xfId="0" quotePrefix="1" applyFill="1" applyBorder="1" applyAlignment="1" applyProtection="1">
      <alignment horizontal="center"/>
    </xf>
    <xf numFmtId="0" fontId="0" fillId="0" borderId="1" xfId="0" applyNumberFormat="1" applyFill="1" applyBorder="1" applyAlignment="1" applyProtection="1">
      <alignment horizontal="center" vertical="center"/>
    </xf>
    <xf numFmtId="0" fontId="0" fillId="0" borderId="1" xfId="0" quotePrefix="1" applyNumberFormat="1" applyFill="1" applyBorder="1" applyAlignment="1" applyProtection="1">
      <alignment horizontal="center" vertical="center"/>
    </xf>
    <xf numFmtId="165" fontId="0" fillId="0" borderId="1" xfId="0" applyNumberFormat="1" applyFill="1" applyBorder="1" applyAlignment="1" applyProtection="1">
      <alignment horizontal="center" vertical="center"/>
    </xf>
    <xf numFmtId="165" fontId="0" fillId="0" borderId="1" xfId="0" quotePrefix="1" applyNumberFormat="1"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1" xfId="0" applyFill="1" applyBorder="1" applyAlignment="1" applyProtection="1">
      <alignment horizontal="center"/>
    </xf>
    <xf numFmtId="0" fontId="0" fillId="3" borderId="0" xfId="0" applyFill="1" applyBorder="1" applyAlignment="1" applyProtection="1"/>
    <xf numFmtId="0" fontId="0" fillId="3" borderId="0" xfId="0" applyFill="1" applyBorder="1" applyAlignment="1"/>
    <xf numFmtId="0" fontId="0" fillId="3" borderId="58" xfId="0" applyFill="1" applyBorder="1" applyProtection="1"/>
    <xf numFmtId="0" fontId="0" fillId="3" borderId="59" xfId="0" applyFill="1" applyBorder="1" applyAlignment="1" applyProtection="1">
      <alignment vertical="center"/>
    </xf>
    <xf numFmtId="0" fontId="0" fillId="3" borderId="54" xfId="0" applyFill="1" applyBorder="1" applyProtection="1"/>
    <xf numFmtId="0" fontId="0" fillId="3" borderId="61" xfId="0" applyFill="1" applyBorder="1" applyProtection="1"/>
    <xf numFmtId="0" fontId="0" fillId="3" borderId="60" xfId="0" applyFill="1" applyBorder="1" applyAlignment="1" applyProtection="1">
      <alignment horizontal="center" vertical="center"/>
    </xf>
    <xf numFmtId="0" fontId="0" fillId="3" borderId="60" xfId="0" applyFill="1" applyBorder="1" applyProtection="1"/>
    <xf numFmtId="0" fontId="9" fillId="3" borderId="60" xfId="0" applyFont="1" applyFill="1" applyBorder="1" applyAlignment="1" applyProtection="1"/>
    <xf numFmtId="0" fontId="0" fillId="3" borderId="60" xfId="0" applyFill="1" applyBorder="1" applyAlignment="1" applyProtection="1"/>
    <xf numFmtId="0" fontId="0" fillId="3" borderId="62" xfId="0" applyFill="1" applyBorder="1" applyAlignment="1" applyProtection="1"/>
    <xf numFmtId="0" fontId="0" fillId="3" borderId="63" xfId="0" applyFill="1" applyBorder="1" applyAlignment="1" applyProtection="1"/>
    <xf numFmtId="0" fontId="0" fillId="3" borderId="55" xfId="0" applyFill="1" applyBorder="1" applyProtection="1"/>
    <xf numFmtId="168" fontId="7" fillId="0" borderId="0" xfId="0" applyNumberFormat="1" applyFont="1" applyFill="1" applyBorder="1" applyAlignment="1" applyProtection="1">
      <alignment horizontal="center" vertical="center"/>
    </xf>
    <xf numFmtId="169" fontId="9" fillId="0" borderId="46" xfId="0" applyNumberFormat="1" applyFont="1" applyFill="1" applyBorder="1" applyAlignment="1" applyProtection="1">
      <alignment horizontal="center" vertical="center"/>
    </xf>
    <xf numFmtId="0" fontId="9" fillId="0" borderId="65" xfId="0" applyFont="1" applyFill="1" applyBorder="1" applyAlignment="1" applyProtection="1">
      <alignment horizontal="left" vertical="center"/>
    </xf>
    <xf numFmtId="176" fontId="9" fillId="0" borderId="48" xfId="0" applyNumberFormat="1" applyFont="1" applyFill="1" applyBorder="1" applyAlignment="1" applyProtection="1">
      <alignment horizontal="center" vertical="center"/>
    </xf>
    <xf numFmtId="175" fontId="9" fillId="0" borderId="49" xfId="0" applyNumberFormat="1" applyFont="1" applyFill="1" applyBorder="1" applyAlignment="1" applyProtection="1">
      <alignment horizontal="center" vertical="center"/>
    </xf>
    <xf numFmtId="174" fontId="9" fillId="0" borderId="49" xfId="0" applyNumberFormat="1" applyFont="1" applyFill="1" applyBorder="1" applyAlignment="1" applyProtection="1">
      <alignment horizontal="center" vertical="center"/>
    </xf>
    <xf numFmtId="0" fontId="9" fillId="0" borderId="66" xfId="0" applyFont="1" applyFill="1" applyBorder="1" applyAlignment="1" applyProtection="1">
      <alignment horizontal="right" vertical="center"/>
    </xf>
    <xf numFmtId="0" fontId="9" fillId="0" borderId="68" xfId="0" applyFont="1" applyFill="1" applyBorder="1" applyAlignment="1" applyProtection="1">
      <alignment horizontal="left" vertical="center"/>
    </xf>
    <xf numFmtId="0" fontId="0" fillId="0" borderId="46"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7" fillId="0" borderId="70" xfId="0" applyFont="1" applyFill="1" applyBorder="1" applyAlignment="1" applyProtection="1">
      <alignment horizontal="left" vertical="center"/>
    </xf>
    <xf numFmtId="0" fontId="6" fillId="0" borderId="71" xfId="0" applyNumberFormat="1" applyFont="1" applyFill="1" applyBorder="1" applyAlignment="1" applyProtection="1">
      <alignment horizontal="center" vertical="center"/>
    </xf>
    <xf numFmtId="0" fontId="0" fillId="0" borderId="59" xfId="0" applyFill="1" applyBorder="1" applyProtection="1"/>
    <xf numFmtId="0" fontId="7" fillId="0" borderId="70"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6" fillId="0" borderId="70" xfId="0" applyNumberFormat="1" applyFont="1" applyFill="1" applyBorder="1" applyAlignment="1" applyProtection="1">
      <alignment horizontal="center" vertical="center"/>
    </xf>
    <xf numFmtId="0" fontId="0" fillId="0" borderId="40" xfId="0" applyFill="1" applyBorder="1" applyAlignment="1" applyProtection="1">
      <alignment horizontal="center"/>
    </xf>
    <xf numFmtId="0" fontId="0" fillId="0" borderId="64" xfId="0" applyFill="1" applyBorder="1" applyProtection="1"/>
    <xf numFmtId="0" fontId="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0" fillId="10" borderId="58" xfId="0" applyFill="1" applyBorder="1" applyProtection="1"/>
    <xf numFmtId="0" fontId="0" fillId="10" borderId="59" xfId="0" applyFill="1" applyBorder="1" applyProtection="1"/>
    <xf numFmtId="0" fontId="0" fillId="10" borderId="54" xfId="0" applyFill="1" applyBorder="1" applyProtection="1"/>
    <xf numFmtId="0" fontId="1" fillId="0" borderId="43" xfId="0" applyFont="1" applyFill="1" applyBorder="1" applyAlignment="1" applyProtection="1">
      <alignment horizontal="center"/>
    </xf>
    <xf numFmtId="0" fontId="0" fillId="0" borderId="47" xfId="0" applyFill="1" applyBorder="1" applyProtection="1"/>
    <xf numFmtId="0" fontId="0" fillId="0" borderId="46" xfId="0" applyFill="1" applyBorder="1" applyProtection="1"/>
    <xf numFmtId="0" fontId="1" fillId="0" borderId="47" xfId="0" applyFont="1" applyFill="1" applyBorder="1" applyAlignment="1" applyProtection="1">
      <alignment horizontal="center" vertical="center"/>
    </xf>
    <xf numFmtId="0" fontId="6" fillId="0" borderId="47" xfId="0" applyFont="1" applyFill="1" applyBorder="1" applyAlignment="1" applyProtection="1">
      <alignment horizontal="center"/>
    </xf>
    <xf numFmtId="0" fontId="6" fillId="0" borderId="46" xfId="0" applyFont="1" applyFill="1" applyBorder="1" applyAlignment="1" applyProtection="1">
      <alignment horizontal="center"/>
    </xf>
    <xf numFmtId="0" fontId="1" fillId="0" borderId="46"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74" xfId="0" applyFont="1" applyFill="1" applyBorder="1" applyAlignment="1" applyProtection="1">
      <alignment horizontal="center" vertical="center"/>
    </xf>
    <xf numFmtId="0" fontId="6" fillId="0" borderId="46" xfId="0" applyFont="1" applyFill="1" applyBorder="1" applyProtection="1"/>
    <xf numFmtId="0" fontId="1" fillId="0" borderId="46" xfId="0" applyFont="1" applyFill="1" applyBorder="1" applyAlignment="1" applyProtection="1">
      <alignment horizontal="center"/>
    </xf>
    <xf numFmtId="0" fontId="0" fillId="10" borderId="61" xfId="0" applyFill="1" applyBorder="1" applyProtection="1"/>
    <xf numFmtId="0" fontId="0" fillId="10" borderId="74" xfId="0" applyFill="1" applyBorder="1" applyAlignment="1" applyProtection="1">
      <alignment horizontal="center"/>
    </xf>
    <xf numFmtId="0" fontId="0" fillId="10" borderId="60" xfId="0" applyFill="1" applyBorder="1" applyProtection="1"/>
    <xf numFmtId="0" fontId="0" fillId="10" borderId="60" xfId="0" applyFill="1" applyBorder="1" applyAlignment="1" applyProtection="1">
      <alignment vertical="center"/>
    </xf>
    <xf numFmtId="0" fontId="0" fillId="10" borderId="61" xfId="0" applyFill="1" applyBorder="1" applyAlignment="1" applyProtection="1">
      <alignment vertical="center"/>
    </xf>
    <xf numFmtId="0" fontId="4" fillId="0" borderId="16" xfId="0" applyFont="1" applyFill="1" applyBorder="1" applyAlignment="1" applyProtection="1">
      <alignment vertical="center"/>
    </xf>
    <xf numFmtId="173" fontId="0" fillId="0" borderId="75" xfId="0" applyNumberFormat="1" applyFill="1" applyBorder="1" applyAlignment="1" applyProtection="1">
      <alignment horizontal="left" vertical="center"/>
    </xf>
    <xf numFmtId="0" fontId="0" fillId="0" borderId="67" xfId="0" applyFill="1" applyBorder="1" applyProtection="1"/>
    <xf numFmtId="0" fontId="25" fillId="3" borderId="0" xfId="1" applyFill="1" applyBorder="1" applyAlignment="1" applyProtection="1">
      <alignment horizontal="center"/>
    </xf>
    <xf numFmtId="0" fontId="26" fillId="0" borderId="18" xfId="0" applyFont="1" applyBorder="1" applyAlignment="1">
      <alignment horizontal="center" vertical="center" wrapText="1"/>
    </xf>
    <xf numFmtId="0" fontId="1" fillId="0" borderId="19" xfId="0" applyFont="1" applyFill="1" applyBorder="1" applyAlignment="1" applyProtection="1">
      <alignment horizontal="center" vertical="top" wrapText="1"/>
    </xf>
    <xf numFmtId="0" fontId="0" fillId="11" borderId="0" xfId="0" applyFill="1" applyBorder="1" applyAlignment="1" applyProtection="1"/>
    <xf numFmtId="0" fontId="9" fillId="11" borderId="0" xfId="0" applyFont="1" applyFill="1" applyBorder="1" applyAlignment="1" applyProtection="1"/>
    <xf numFmtId="0" fontId="0" fillId="11" borderId="0" xfId="0" applyFill="1" applyAlignment="1" applyProtection="1"/>
    <xf numFmtId="0" fontId="6" fillId="0" borderId="1" xfId="0" quotePrefix="1" applyFont="1" applyFill="1" applyBorder="1" applyAlignment="1" applyProtection="1">
      <alignment horizontal="center" vertical="center"/>
    </xf>
    <xf numFmtId="0" fontId="9" fillId="10" borderId="61" xfId="0" applyFont="1" applyFill="1" applyBorder="1" applyAlignment="1" applyProtection="1"/>
    <xf numFmtId="0" fontId="0" fillId="11" borderId="60" xfId="0" applyFill="1" applyBorder="1" applyProtection="1"/>
    <xf numFmtId="0" fontId="0" fillId="11" borderId="62" xfId="0" applyFill="1" applyBorder="1" applyProtection="1"/>
    <xf numFmtId="0" fontId="0" fillId="11" borderId="63" xfId="0" applyFill="1" applyBorder="1" applyAlignment="1" applyProtection="1"/>
    <xf numFmtId="0" fontId="0" fillId="11" borderId="61" xfId="0" applyFill="1" applyBorder="1" applyAlignment="1" applyProtection="1"/>
    <xf numFmtId="0" fontId="0" fillId="11" borderId="55" xfId="0" applyFill="1" applyBorder="1" applyAlignment="1" applyProtection="1"/>
    <xf numFmtId="0" fontId="20" fillId="3" borderId="8" xfId="0" applyFont="1" applyFill="1" applyBorder="1" applyAlignment="1" applyProtection="1">
      <alignment horizontal="left" vertical="center"/>
    </xf>
    <xf numFmtId="0" fontId="0" fillId="0" borderId="47" xfId="0" applyNumberFormat="1" applyFill="1" applyBorder="1" applyAlignment="1" applyProtection="1">
      <alignment horizontal="center" vertical="center"/>
    </xf>
    <xf numFmtId="0" fontId="0" fillId="0" borderId="50" xfId="0" applyNumberFormat="1" applyFill="1" applyBorder="1" applyAlignment="1" applyProtection="1">
      <alignment horizontal="center" vertical="center"/>
    </xf>
    <xf numFmtId="0" fontId="0" fillId="0" borderId="42" xfId="0" applyNumberFormat="1" applyFill="1" applyBorder="1" applyAlignment="1" applyProtection="1">
      <alignment horizontal="center" vertical="center"/>
    </xf>
    <xf numFmtId="0" fontId="0" fillId="0" borderId="44" xfId="0" applyNumberFormat="1" applyFill="1" applyBorder="1" applyAlignment="1" applyProtection="1">
      <alignment horizontal="center" vertical="center"/>
    </xf>
    <xf numFmtId="0" fontId="20" fillId="0" borderId="9" xfId="0" quotePrefix="1" applyFont="1" applyFill="1" applyBorder="1" applyAlignment="1" applyProtection="1">
      <alignment horizontal="left" vertical="center"/>
    </xf>
    <xf numFmtId="0" fontId="0" fillId="9" borderId="65" xfId="0" quotePrefix="1" applyNumberForma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0" fillId="7" borderId="64" xfId="0" applyNumberFormat="1" applyFill="1" applyBorder="1" applyAlignment="1" applyProtection="1">
      <alignment horizontal="center" vertical="center"/>
    </xf>
    <xf numFmtId="0" fontId="0" fillId="7" borderId="65" xfId="0" applyNumberFormat="1" applyFill="1" applyBorder="1" applyAlignment="1" applyProtection="1">
      <alignment horizontal="center" vertical="center"/>
    </xf>
    <xf numFmtId="0" fontId="1" fillId="0" borderId="78" xfId="0" applyFont="1" applyFill="1" applyBorder="1" applyAlignment="1" applyProtection="1">
      <alignment horizontal="center" vertical="center"/>
    </xf>
    <xf numFmtId="0" fontId="1" fillId="0" borderId="79" xfId="0" applyFont="1" applyFill="1" applyBorder="1" applyAlignment="1" applyProtection="1">
      <alignment horizontal="center" vertical="center"/>
    </xf>
    <xf numFmtId="0" fontId="6" fillId="0" borderId="80" xfId="0" applyNumberFormat="1" applyFont="1" applyFill="1" applyBorder="1" applyAlignment="1" applyProtection="1">
      <alignment horizontal="center" vertical="center"/>
    </xf>
    <xf numFmtId="0" fontId="5" fillId="0" borderId="16" xfId="0" applyFont="1" applyFill="1" applyBorder="1" applyAlignment="1" applyProtection="1">
      <alignment vertical="center"/>
    </xf>
    <xf numFmtId="0" fontId="5" fillId="0" borderId="0" xfId="0" applyFont="1" applyFill="1" applyBorder="1" applyAlignment="1" applyProtection="1">
      <alignment vertical="center"/>
    </xf>
    <xf numFmtId="0" fontId="9" fillId="0" borderId="4" xfId="0" applyNumberFormat="1" applyFont="1" applyFill="1" applyBorder="1" applyAlignment="1" applyProtection="1">
      <alignment horizontal="left" vertical="center"/>
    </xf>
    <xf numFmtId="0" fontId="5" fillId="0" borderId="16" xfId="0" quotePrefix="1" applyFont="1" applyFill="1" applyBorder="1" applyAlignment="1" applyProtection="1">
      <alignment horizontal="center" vertical="center"/>
    </xf>
    <xf numFmtId="0" fontId="6" fillId="0" borderId="9" xfId="0" applyFont="1" applyFill="1" applyBorder="1" applyAlignment="1" applyProtection="1">
      <alignment horizontal="right" vertical="center"/>
    </xf>
    <xf numFmtId="0" fontId="6" fillId="0" borderId="0" xfId="0" applyFont="1" applyFill="1" applyAlignment="1" applyProtection="1">
      <alignment horizontal="left" vertical="center"/>
    </xf>
    <xf numFmtId="0" fontId="0" fillId="0" borderId="0" xfId="0" applyBorder="1" applyAlignment="1" applyProtection="1"/>
    <xf numFmtId="0" fontId="0" fillId="0" borderId="0" xfId="0" applyBorder="1" applyAlignment="1">
      <alignment horizontal="center" vertical="center"/>
    </xf>
    <xf numFmtId="14" fontId="14" fillId="0" borderId="22" xfId="0" applyNumberFormat="1" applyFont="1" applyFill="1" applyBorder="1" applyAlignment="1" applyProtection="1">
      <alignment horizontal="center" vertical="center"/>
      <protection locked="0"/>
    </xf>
    <xf numFmtId="0" fontId="0" fillId="9" borderId="4" xfId="0" quotePrefix="1" applyNumberFormat="1" applyFill="1" applyBorder="1" applyAlignment="1" applyProtection="1">
      <alignment horizontal="center" vertical="center"/>
    </xf>
    <xf numFmtId="0" fontId="0" fillId="4" borderId="49" xfId="0" applyFill="1" applyBorder="1" applyAlignment="1" applyProtection="1">
      <alignment horizontal="center" vertical="center"/>
    </xf>
    <xf numFmtId="0" fontId="0" fillId="0" borderId="49" xfId="0" applyBorder="1" applyAlignment="1">
      <alignment horizontal="center" vertical="center"/>
    </xf>
    <xf numFmtId="0" fontId="0" fillId="2" borderId="49" xfId="0" applyFill="1" applyBorder="1" applyAlignment="1" applyProtection="1">
      <alignment horizontal="center" vertical="center"/>
    </xf>
    <xf numFmtId="0" fontId="0" fillId="5" borderId="49" xfId="0" applyFill="1" applyBorder="1" applyAlignment="1" applyProtection="1">
      <alignment horizontal="center" vertical="center"/>
    </xf>
    <xf numFmtId="0" fontId="0" fillId="6" borderId="49" xfId="0" applyFill="1" applyBorder="1" applyAlignment="1" applyProtection="1">
      <alignment horizontal="center" vertical="center"/>
    </xf>
    <xf numFmtId="0" fontId="0" fillId="7" borderId="49" xfId="0" applyFill="1" applyBorder="1" applyAlignment="1" applyProtection="1">
      <alignment horizontal="center" vertical="center"/>
    </xf>
    <xf numFmtId="0" fontId="0" fillId="0" borderId="86" xfId="0" applyBorder="1" applyAlignment="1">
      <alignment horizontal="center" vertical="center"/>
    </xf>
    <xf numFmtId="0" fontId="0" fillId="0" borderId="66"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89" xfId="0" applyFill="1" applyBorder="1" applyAlignment="1" applyProtection="1">
      <alignment horizontal="center" vertical="center"/>
    </xf>
    <xf numFmtId="0" fontId="6" fillId="0" borderId="90" xfId="0" applyNumberFormat="1" applyFont="1" applyFill="1" applyBorder="1" applyAlignment="1" applyProtection="1">
      <alignment horizontal="center" vertical="center"/>
    </xf>
    <xf numFmtId="0" fontId="0" fillId="0" borderId="4" xfId="0" applyNumberFormat="1" applyFill="1" applyBorder="1" applyAlignment="1" applyProtection="1">
      <alignment horizontal="center" vertical="center"/>
    </xf>
    <xf numFmtId="0" fontId="0" fillId="0" borderId="67" xfId="0" applyNumberFormat="1" applyFill="1" applyBorder="1" applyAlignment="1" applyProtection="1">
      <alignment horizontal="center" vertical="center"/>
    </xf>
    <xf numFmtId="0" fontId="0" fillId="0" borderId="41" xfId="0" applyNumberFormat="1" applyFill="1" applyBorder="1" applyAlignment="1" applyProtection="1">
      <alignment horizontal="center" vertical="center"/>
    </xf>
    <xf numFmtId="0" fontId="0" fillId="0" borderId="35" xfId="0" applyNumberFormat="1" applyFill="1" applyBorder="1" applyAlignment="1" applyProtection="1">
      <alignment horizontal="center" vertical="center"/>
    </xf>
    <xf numFmtId="0" fontId="6" fillId="0" borderId="91" xfId="0" applyNumberFormat="1" applyFont="1" applyFill="1" applyBorder="1" applyAlignment="1" applyProtection="1">
      <alignment horizontal="center" vertical="center"/>
    </xf>
    <xf numFmtId="0" fontId="0" fillId="8" borderId="45" xfId="0" applyFill="1" applyBorder="1" applyAlignment="1" applyProtection="1">
      <alignment horizontal="center" vertical="center"/>
    </xf>
    <xf numFmtId="0" fontId="0" fillId="8" borderId="46" xfId="0" applyFill="1" applyBorder="1" applyAlignment="1" applyProtection="1">
      <alignment horizontal="center" vertical="center"/>
    </xf>
    <xf numFmtId="0" fontId="0" fillId="8" borderId="43" xfId="0" applyFill="1" applyBorder="1" applyAlignment="1" applyProtection="1">
      <alignment horizontal="center" vertical="center"/>
    </xf>
    <xf numFmtId="0" fontId="0" fillId="0" borderId="46" xfId="0" applyNumberFormat="1" applyFill="1" applyBorder="1" applyAlignment="1" applyProtection="1">
      <alignment horizontal="center" vertical="center"/>
    </xf>
    <xf numFmtId="0" fontId="0" fillId="0" borderId="48" xfId="0" applyNumberFormat="1" applyFill="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43" xfId="0" applyNumberFormat="1" applyFill="1" applyBorder="1" applyAlignment="1" applyProtection="1">
      <alignment horizontal="center" vertical="center"/>
    </xf>
    <xf numFmtId="0" fontId="6" fillId="0" borderId="93" xfId="0" applyNumberFormat="1" applyFont="1" applyFill="1" applyBorder="1" applyAlignment="1" applyProtection="1">
      <alignment horizontal="center" vertical="center"/>
    </xf>
    <xf numFmtId="0" fontId="0" fillId="8" borderId="89" xfId="0" quotePrefix="1" applyNumberFormat="1" applyFill="1" applyBorder="1" applyAlignment="1" applyProtection="1">
      <alignment horizontal="center" vertical="center"/>
    </xf>
    <xf numFmtId="0" fontId="0" fillId="8" borderId="2" xfId="0" quotePrefix="1" applyNumberFormat="1" applyFill="1" applyBorder="1" applyAlignment="1" applyProtection="1">
      <alignment horizontal="center" vertical="center"/>
    </xf>
    <xf numFmtId="0" fontId="0" fillId="8" borderId="30" xfId="0" quotePrefix="1"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66" xfId="0" applyNumberFormat="1" applyFill="1" applyBorder="1" applyAlignment="1" applyProtection="1">
      <alignment horizontal="center" vertical="center"/>
    </xf>
    <xf numFmtId="0" fontId="0" fillId="0" borderId="89" xfId="0" applyNumberFormat="1" applyFill="1" applyBorder="1" applyAlignment="1" applyProtection="1">
      <alignment horizontal="center" vertical="center"/>
    </xf>
    <xf numFmtId="0" fontId="0" fillId="0" borderId="30" xfId="0" applyNumberFormat="1" applyFill="1" applyBorder="1" applyAlignment="1" applyProtection="1">
      <alignment horizontal="center" vertical="center"/>
    </xf>
    <xf numFmtId="0" fontId="0" fillId="8" borderId="2" xfId="0" applyNumberFormat="1" applyFill="1" applyBorder="1" applyAlignment="1" applyProtection="1">
      <alignment horizontal="center" vertical="center"/>
    </xf>
    <xf numFmtId="0" fontId="0" fillId="4" borderId="89" xfId="0" applyNumberFormat="1" applyFill="1" applyBorder="1" applyAlignment="1" applyProtection="1">
      <alignment horizontal="center" vertical="center"/>
    </xf>
    <xf numFmtId="0" fontId="0" fillId="4" borderId="2" xfId="0" applyNumberFormat="1" applyFill="1" applyBorder="1" applyAlignment="1" applyProtection="1">
      <alignment horizontal="center" vertical="center"/>
    </xf>
    <xf numFmtId="0" fontId="0" fillId="2" borderId="2" xfId="0" applyNumberFormat="1" applyFill="1" applyBorder="1" applyAlignment="1" applyProtection="1">
      <alignment horizontal="center" vertical="center"/>
    </xf>
    <xf numFmtId="0" fontId="0" fillId="4" borderId="45" xfId="0" applyNumberFormat="1" applyFill="1" applyBorder="1" applyAlignment="1" applyProtection="1">
      <alignment horizontal="center" vertical="center"/>
    </xf>
    <xf numFmtId="0" fontId="0" fillId="4" borderId="42" xfId="0" applyNumberFormat="1" applyFill="1" applyBorder="1" applyAlignment="1" applyProtection="1">
      <alignment horizontal="center" vertical="center"/>
    </xf>
    <xf numFmtId="0" fontId="0" fillId="4" borderId="46" xfId="0" applyNumberFormat="1" applyFill="1" applyBorder="1" applyAlignment="1" applyProtection="1">
      <alignment horizontal="center" vertical="center"/>
    </xf>
    <xf numFmtId="0" fontId="0" fillId="4" borderId="47" xfId="0" applyNumberFormat="1" applyFill="1" applyBorder="1" applyAlignment="1" applyProtection="1">
      <alignment horizontal="center" vertical="center"/>
    </xf>
    <xf numFmtId="0" fontId="0" fillId="2" borderId="46" xfId="0" applyNumberFormat="1" applyFill="1" applyBorder="1" applyAlignment="1" applyProtection="1">
      <alignment horizontal="center" vertical="center"/>
    </xf>
    <xf numFmtId="0" fontId="0" fillId="2" borderId="47" xfId="0" applyNumberFormat="1" applyFill="1" applyBorder="1" applyAlignment="1" applyProtection="1">
      <alignment horizontal="center" vertical="center"/>
    </xf>
    <xf numFmtId="0" fontId="0" fillId="5" borderId="46" xfId="0" applyNumberFormat="1" applyFill="1" applyBorder="1" applyAlignment="1" applyProtection="1">
      <alignment horizontal="center" vertical="center"/>
    </xf>
    <xf numFmtId="0" fontId="0" fillId="5" borderId="47" xfId="0" applyNumberFormat="1" applyFill="1" applyBorder="1" applyAlignment="1" applyProtection="1">
      <alignment horizontal="center" vertical="center"/>
    </xf>
    <xf numFmtId="0" fontId="0" fillId="5" borderId="2" xfId="0" applyNumberFormat="1" applyFill="1" applyBorder="1" applyAlignment="1" applyProtection="1">
      <alignment horizontal="center" vertical="center"/>
    </xf>
    <xf numFmtId="0" fontId="0" fillId="6" borderId="2" xfId="0" applyNumberFormat="1" applyFill="1" applyBorder="1" applyAlignment="1" applyProtection="1">
      <alignment horizontal="center" vertical="center"/>
    </xf>
    <xf numFmtId="0" fontId="0" fillId="2" borderId="89" xfId="0" applyNumberFormat="1" applyFill="1" applyBorder="1" applyAlignment="1" applyProtection="1">
      <alignment horizontal="center" vertical="center"/>
    </xf>
    <xf numFmtId="0" fontId="0" fillId="7" borderId="4" xfId="0" applyNumberFormat="1" applyFill="1" applyBorder="1" applyAlignment="1" applyProtection="1">
      <alignment horizontal="center" vertical="center"/>
    </xf>
    <xf numFmtId="0" fontId="0" fillId="4" borderId="43" xfId="0" applyNumberFormat="1" applyFill="1" applyBorder="1" applyAlignment="1" applyProtection="1">
      <alignment horizontal="center" vertical="center"/>
    </xf>
    <xf numFmtId="0" fontId="0" fillId="4" borderId="44" xfId="0" applyNumberFormat="1" applyFill="1" applyBorder="1" applyAlignment="1" applyProtection="1">
      <alignment horizontal="center" vertical="center"/>
    </xf>
    <xf numFmtId="0" fontId="0" fillId="6" borderId="46" xfId="0" applyNumberFormat="1" applyFill="1" applyBorder="1" applyAlignment="1" applyProtection="1">
      <alignment horizontal="center" vertical="center"/>
    </xf>
    <xf numFmtId="0" fontId="0" fillId="6" borderId="47" xfId="0" applyNumberFormat="1" applyFill="1" applyBorder="1" applyAlignment="1" applyProtection="1">
      <alignment horizontal="center" vertical="center"/>
    </xf>
    <xf numFmtId="0" fontId="0" fillId="2" borderId="45" xfId="0" applyNumberFormat="1" applyFill="1" applyBorder="1" applyAlignment="1" applyProtection="1">
      <alignment horizontal="center" vertical="center"/>
    </xf>
    <xf numFmtId="0" fontId="0" fillId="2" borderId="42" xfId="0" applyNumberFormat="1" applyFill="1" applyBorder="1" applyAlignment="1" applyProtection="1">
      <alignment horizontal="center" vertical="center"/>
    </xf>
    <xf numFmtId="0" fontId="0" fillId="7" borderId="46" xfId="0" applyNumberFormat="1" applyFill="1" applyBorder="1" applyAlignment="1" applyProtection="1">
      <alignment horizontal="center" vertical="center"/>
    </xf>
    <xf numFmtId="0" fontId="0" fillId="7" borderId="47" xfId="0" applyNumberFormat="1" applyFill="1" applyBorder="1" applyAlignment="1" applyProtection="1">
      <alignment horizontal="center" vertical="center"/>
    </xf>
    <xf numFmtId="0" fontId="0" fillId="9" borderId="46" xfId="0" quotePrefix="1" applyNumberFormat="1" applyFill="1" applyBorder="1" applyAlignment="1" applyProtection="1">
      <alignment horizontal="center" vertical="center"/>
    </xf>
    <xf numFmtId="0" fontId="0" fillId="9" borderId="47" xfId="0" quotePrefix="1" applyNumberFormat="1" applyFill="1" applyBorder="1" applyAlignment="1" applyProtection="1">
      <alignment horizontal="center" vertical="center"/>
    </xf>
    <xf numFmtId="0" fontId="0" fillId="9" borderId="43" xfId="0" quotePrefix="1" applyNumberFormat="1" applyFill="1" applyBorder="1" applyAlignment="1" applyProtection="1">
      <alignment horizontal="center" vertical="center"/>
    </xf>
    <xf numFmtId="0" fontId="0" fillId="9" borderId="44" xfId="0" quotePrefix="1" applyNumberFormat="1" applyFill="1" applyBorder="1" applyAlignment="1" applyProtection="1">
      <alignment horizontal="center" vertical="center"/>
    </xf>
    <xf numFmtId="0" fontId="0" fillId="9" borderId="2" xfId="0" quotePrefix="1" applyNumberFormat="1" applyFill="1" applyBorder="1" applyAlignment="1" applyProtection="1">
      <alignment horizontal="center" vertical="center"/>
    </xf>
    <xf numFmtId="0" fontId="0" fillId="9" borderId="30" xfId="0" quotePrefix="1" applyNumberFormat="1" applyFill="1" applyBorder="1" applyAlignment="1" applyProtection="1">
      <alignment horizontal="center" vertical="center"/>
    </xf>
    <xf numFmtId="0" fontId="0" fillId="7" borderId="41" xfId="0" applyNumberFormat="1" applyFill="1" applyBorder="1" applyAlignment="1" applyProtection="1">
      <alignment horizontal="center" vertical="center"/>
    </xf>
    <xf numFmtId="0" fontId="0" fillId="5" borderId="45" xfId="0" applyNumberFormat="1" applyFill="1" applyBorder="1" applyAlignment="1" applyProtection="1">
      <alignment horizontal="center" vertical="center"/>
    </xf>
    <xf numFmtId="0" fontId="0" fillId="5" borderId="42" xfId="0" applyNumberFormat="1" applyFill="1" applyBorder="1" applyAlignment="1" applyProtection="1">
      <alignment horizontal="center" vertical="center"/>
    </xf>
    <xf numFmtId="0" fontId="0" fillId="6" borderId="45" xfId="0" applyNumberFormat="1" applyFill="1" applyBorder="1" applyAlignment="1" applyProtection="1">
      <alignment horizontal="center" vertical="center"/>
    </xf>
    <xf numFmtId="0" fontId="0" fillId="6" borderId="42" xfId="0" applyNumberFormat="1" applyFill="1" applyBorder="1" applyAlignment="1" applyProtection="1">
      <alignment horizontal="center" vertical="center"/>
    </xf>
    <xf numFmtId="0" fontId="25" fillId="12" borderId="5" xfId="1" applyFill="1" applyBorder="1" applyAlignment="1" applyProtection="1">
      <alignment horizontal="center" vertical="center"/>
      <protection locked="0"/>
    </xf>
    <xf numFmtId="0" fontId="25" fillId="12" borderId="5" xfId="1" applyFill="1" applyBorder="1" applyAlignment="1" applyProtection="1">
      <alignment horizontal="center" vertical="center"/>
    </xf>
    <xf numFmtId="0" fontId="16" fillId="0" borderId="51" xfId="0" applyFont="1" applyFill="1" applyBorder="1" applyAlignment="1" applyProtection="1">
      <alignment horizontal="center" vertical="center"/>
    </xf>
    <xf numFmtId="0" fontId="16" fillId="0" borderId="52" xfId="0" applyFont="1" applyBorder="1" applyAlignment="1" applyProtection="1">
      <alignment horizontal="center"/>
    </xf>
    <xf numFmtId="0" fontId="16" fillId="0" borderId="53" xfId="0" applyFont="1" applyBorder="1" applyAlignment="1" applyProtection="1">
      <alignment horizontal="center"/>
    </xf>
    <xf numFmtId="0" fontId="6" fillId="0"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0" xfId="0" applyBorder="1" applyAlignment="1" applyProtection="1"/>
    <xf numFmtId="0" fontId="0" fillId="0" borderId="37" xfId="0" applyBorder="1" applyAlignment="1" applyProtection="1"/>
    <xf numFmtId="0" fontId="22" fillId="0" borderId="39" xfId="0" applyFont="1" applyFill="1" applyBorder="1" applyAlignment="1" applyProtection="1">
      <alignment horizontal="right" vertical="center"/>
    </xf>
    <xf numFmtId="0" fontId="22" fillId="0" borderId="40" xfId="0" applyFont="1" applyBorder="1" applyAlignment="1" applyProtection="1">
      <alignment horizontal="right"/>
    </xf>
    <xf numFmtId="0" fontId="0" fillId="0" borderId="0" xfId="0" applyFill="1" applyBorder="1" applyAlignment="1" applyProtection="1">
      <alignment horizontal="center" vertical="center"/>
    </xf>
    <xf numFmtId="0" fontId="0" fillId="0" borderId="0" xfId="0" applyBorder="1" applyAlignment="1">
      <alignment horizontal="center" vertical="center"/>
    </xf>
    <xf numFmtId="0" fontId="0" fillId="0" borderId="69"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8" borderId="66" xfId="0" applyFill="1" applyBorder="1" applyAlignment="1" applyProtection="1">
      <alignment horizontal="center" vertical="center"/>
    </xf>
    <xf numFmtId="0" fontId="0" fillId="0" borderId="67" xfId="0" applyBorder="1" applyAlignment="1">
      <alignment horizontal="center" vertical="center"/>
    </xf>
    <xf numFmtId="0" fontId="0" fillId="9" borderId="66" xfId="0" applyFill="1" applyBorder="1" applyAlignment="1" applyProtection="1">
      <alignment horizontal="center" vertical="center"/>
    </xf>
    <xf numFmtId="0" fontId="0" fillId="0" borderId="92" xfId="0" applyFill="1" applyBorder="1" applyAlignment="1" applyProtection="1">
      <alignment horizontal="center" vertical="center" wrapText="1"/>
    </xf>
    <xf numFmtId="0" fontId="0" fillId="0" borderId="75" xfId="0" applyBorder="1" applyAlignment="1">
      <alignment horizontal="center" vertical="center"/>
    </xf>
    <xf numFmtId="0" fontId="0" fillId="0" borderId="92" xfId="0" applyFill="1" applyBorder="1" applyAlignment="1" applyProtection="1">
      <alignment horizontal="center" vertical="center"/>
    </xf>
    <xf numFmtId="0" fontId="0" fillId="0" borderId="68" xfId="0" applyBorder="1" applyAlignment="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77" xfId="0" applyBorder="1" applyAlignment="1">
      <alignment horizontal="center" vertical="center"/>
    </xf>
    <xf numFmtId="0" fontId="23" fillId="3" borderId="6" xfId="0" applyFont="1" applyFill="1" applyBorder="1" applyAlignment="1" applyProtection="1">
      <alignment vertical="top" wrapText="1"/>
    </xf>
    <xf numFmtId="0" fontId="9" fillId="0" borderId="8"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wrapText="1"/>
    </xf>
    <xf numFmtId="0" fontId="9" fillId="0" borderId="13" xfId="0" applyFont="1" applyFill="1" applyBorder="1" applyAlignment="1" applyProtection="1">
      <alignment wrapText="1"/>
    </xf>
    <xf numFmtId="0" fontId="9" fillId="0" borderId="14" xfId="0" quotePrefix="1" applyFont="1" applyFill="1" applyBorder="1" applyAlignment="1" applyProtection="1">
      <alignment horizontal="left" vertical="top" wrapText="1"/>
    </xf>
    <xf numFmtId="0" fontId="9" fillId="0" borderId="6" xfId="0" quotePrefix="1" applyFont="1" applyFill="1" applyBorder="1" applyAlignment="1" applyProtection="1">
      <alignment horizontal="left" vertical="top" wrapText="1"/>
    </xf>
    <xf numFmtId="0" fontId="9" fillId="0" borderId="6" xfId="0" applyFont="1" applyFill="1" applyBorder="1" applyAlignment="1" applyProtection="1">
      <alignment wrapText="1"/>
    </xf>
    <xf numFmtId="0" fontId="9" fillId="0" borderId="15" xfId="0" applyFont="1" applyFill="1" applyBorder="1" applyAlignment="1" applyProtection="1">
      <alignment wrapText="1"/>
    </xf>
    <xf numFmtId="0" fontId="24" fillId="3" borderId="12" xfId="0" quotePrefix="1" applyFont="1" applyFill="1" applyBorder="1" applyAlignment="1" applyProtection="1">
      <alignment horizontal="left" vertical="top" wrapText="1"/>
    </xf>
    <xf numFmtId="0" fontId="24" fillId="3" borderId="12" xfId="0" applyFont="1" applyFill="1" applyBorder="1" applyAlignment="1" applyProtection="1">
      <alignment wrapText="1"/>
    </xf>
    <xf numFmtId="0" fontId="9" fillId="3" borderId="0" xfId="0" quotePrefix="1" applyFont="1" applyFill="1" applyBorder="1" applyAlignment="1" applyProtection="1">
      <alignment horizontal="left" vertical="top" wrapText="1"/>
    </xf>
    <xf numFmtId="0" fontId="9" fillId="3" borderId="0" xfId="0" applyFont="1" applyFill="1" applyBorder="1" applyAlignment="1" applyProtection="1">
      <alignment wrapText="1"/>
    </xf>
    <xf numFmtId="0" fontId="20" fillId="0" borderId="9" xfId="0" applyFont="1" applyFill="1" applyBorder="1" applyAlignment="1" applyProtection="1">
      <alignment horizontal="left" vertical="center"/>
    </xf>
    <xf numFmtId="0" fontId="0" fillId="0" borderId="10" xfId="0" applyBorder="1" applyAlignment="1"/>
    <xf numFmtId="0" fontId="0" fillId="0" borderId="10" xfId="0" applyBorder="1" applyAlignment="1">
      <alignment horizontal="left" vertical="center"/>
    </xf>
    <xf numFmtId="0" fontId="9" fillId="0" borderId="0" xfId="0" applyFont="1" applyFill="1" applyBorder="1" applyAlignment="1" applyProtection="1">
      <alignment wrapText="1"/>
    </xf>
    <xf numFmtId="0" fontId="9" fillId="0" borderId="7" xfId="0" applyFont="1" applyFill="1" applyBorder="1" applyAlignment="1" applyProtection="1">
      <alignment horizontal="left" vertical="top"/>
    </xf>
    <xf numFmtId="0" fontId="9" fillId="0" borderId="12" xfId="0" applyFont="1" applyFill="1" applyBorder="1" applyAlignment="1" applyProtection="1">
      <alignment horizontal="left" vertical="top"/>
    </xf>
    <xf numFmtId="0" fontId="9" fillId="0" borderId="12" xfId="0" applyFont="1" applyFill="1" applyBorder="1" applyAlignment="1" applyProtection="1"/>
    <xf numFmtId="0" fontId="9" fillId="0" borderId="11" xfId="0" applyFont="1" applyFill="1" applyBorder="1" applyAlignment="1" applyProtection="1"/>
    <xf numFmtId="0" fontId="14" fillId="0" borderId="9"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164" fontId="19" fillId="0" borderId="9" xfId="0" applyNumberFormat="1" applyFont="1" applyFill="1" applyBorder="1" applyAlignment="1" applyProtection="1">
      <alignment horizontal="left" vertical="center"/>
    </xf>
    <xf numFmtId="165" fontId="0" fillId="0" borderId="0" xfId="0" applyNumberFormat="1" applyFont="1" applyFill="1" applyBorder="1" applyAlignment="1" applyProtection="1">
      <alignment horizontal="center" vertical="center"/>
    </xf>
    <xf numFmtId="165" fontId="5" fillId="0" borderId="9" xfId="0"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3" borderId="60" xfId="0" applyFill="1" applyBorder="1" applyAlignment="1" applyProtection="1">
      <alignment horizontal="center" vertical="center"/>
    </xf>
    <xf numFmtId="0" fontId="0" fillId="3" borderId="60" xfId="0" applyFill="1" applyBorder="1" applyAlignment="1" applyProtection="1"/>
    <xf numFmtId="0" fontId="0" fillId="0" borderId="39" xfId="0" applyFill="1" applyBorder="1" applyAlignment="1" applyProtection="1">
      <alignment horizontal="center" vertical="center"/>
    </xf>
    <xf numFmtId="0" fontId="0" fillId="0" borderId="40" xfId="0" applyBorder="1" applyAlignment="1" applyProtection="1">
      <alignment horizontal="center"/>
    </xf>
    <xf numFmtId="0" fontId="0" fillId="0" borderId="64" xfId="0" applyBorder="1" applyAlignment="1" applyProtection="1">
      <alignment horizontal="center"/>
    </xf>
    <xf numFmtId="14" fontId="8" fillId="0" borderId="81" xfId="0" applyNumberFormat="1" applyFont="1" applyFill="1" applyBorder="1" applyAlignment="1" applyProtection="1">
      <alignment horizontal="center" vertical="center"/>
    </xf>
    <xf numFmtId="14" fontId="8" fillId="0" borderId="84" xfId="0" applyNumberFormat="1" applyFont="1" applyFill="1" applyBorder="1" applyAlignment="1" applyProtection="1">
      <alignment horizontal="center" vertical="center"/>
    </xf>
    <xf numFmtId="0" fontId="0" fillId="0" borderId="82" xfId="0" applyBorder="1" applyAlignment="1">
      <alignment horizontal="center" vertical="center"/>
    </xf>
    <xf numFmtId="14" fontId="14" fillId="0" borderId="22" xfId="0" applyNumberFormat="1" applyFont="1" applyFill="1" applyBorder="1" applyAlignment="1" applyProtection="1">
      <alignment horizontal="center" vertical="center"/>
      <protection locked="0"/>
    </xf>
    <xf numFmtId="14" fontId="14" fillId="0" borderId="85" xfId="0" applyNumberFormat="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0" fillId="0" borderId="16" xfId="0" applyBorder="1" applyAlignment="1" applyProtection="1">
      <protection locked="0"/>
    </xf>
    <xf numFmtId="0" fontId="0" fillId="0" borderId="10" xfId="0" applyBorder="1" applyAlignment="1" applyProtection="1">
      <protection locked="0"/>
    </xf>
    <xf numFmtId="165" fontId="6" fillId="0" borderId="9" xfId="0" applyNumberFormat="1" applyFont="1" applyFill="1" applyBorder="1" applyAlignment="1" applyProtection="1">
      <alignment horizontal="center" vertical="center"/>
    </xf>
    <xf numFmtId="173" fontId="21" fillId="0" borderId="9" xfId="0" applyNumberFormat="1"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166" fontId="5" fillId="0" borderId="9" xfId="0" applyNumberFormat="1" applyFont="1" applyFill="1" applyBorder="1" applyAlignment="1" applyProtection="1">
      <alignment horizontal="center" vertical="center"/>
    </xf>
    <xf numFmtId="165" fontId="5" fillId="0" borderId="9" xfId="0" quotePrefix="1" applyNumberFormat="1" applyFont="1" applyFill="1" applyBorder="1" applyAlignment="1" applyProtection="1">
      <alignment horizontal="center" vertical="center"/>
    </xf>
    <xf numFmtId="2" fontId="5" fillId="0" borderId="9"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0" fillId="0" borderId="87" xfId="0" applyBorder="1" applyAlignment="1">
      <alignment horizontal="center" vertical="center"/>
    </xf>
    <xf numFmtId="0" fontId="0" fillId="0" borderId="21" xfId="0" applyBorder="1" applyAlignment="1">
      <alignment horizontal="center" vertical="center"/>
    </xf>
    <xf numFmtId="0" fontId="5" fillId="0" borderId="23" xfId="0" applyNumberFormat="1" applyFont="1" applyFill="1" applyBorder="1" applyAlignment="1" applyProtection="1">
      <alignment horizontal="center" vertical="center"/>
    </xf>
    <xf numFmtId="0" fontId="0" fillId="0" borderId="88" xfId="0" applyBorder="1" applyAlignment="1">
      <alignment horizontal="center" vertical="center"/>
    </xf>
    <xf numFmtId="0" fontId="0" fillId="0" borderId="24" xfId="0" applyBorder="1" applyAlignment="1">
      <alignment horizontal="center" vertical="center"/>
    </xf>
    <xf numFmtId="0" fontId="25" fillId="12" borderId="9" xfId="1" applyFill="1" applyBorder="1" applyAlignment="1" applyProtection="1">
      <alignment horizontal="center" vertical="center"/>
    </xf>
    <xf numFmtId="0" fontId="25" fillId="12" borderId="16" xfId="1" applyFill="1" applyBorder="1" applyAlignment="1"/>
    <xf numFmtId="0" fontId="25" fillId="12" borderId="10" xfId="1" applyFill="1" applyBorder="1" applyAlignment="1"/>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1" xfId="0" applyFill="1" applyBorder="1" applyAlignment="1" applyProtection="1">
      <alignment horizontal="center"/>
    </xf>
    <xf numFmtId="0" fontId="0" fillId="0" borderId="0" xfId="0" applyBorder="1" applyAlignment="1" applyProtection="1">
      <alignment horizontal="center" vertical="center"/>
    </xf>
    <xf numFmtId="0" fontId="0" fillId="0" borderId="1" xfId="0" applyFill="1" applyBorder="1" applyAlignment="1" applyProtection="1">
      <alignment horizontal="center" vertical="center" wrapText="1"/>
    </xf>
    <xf numFmtId="0" fontId="9" fillId="0" borderId="31"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32" xfId="0" applyFont="1" applyFill="1" applyBorder="1" applyAlignment="1" applyProtection="1">
      <alignment horizontal="left" vertical="center" wrapText="1"/>
    </xf>
    <xf numFmtId="0" fontId="0" fillId="0" borderId="30" xfId="0" applyFill="1" applyBorder="1" applyAlignment="1" applyProtection="1">
      <alignment horizontal="center" vertical="center"/>
    </xf>
    <xf numFmtId="0" fontId="0" fillId="0" borderId="33" xfId="0" applyFill="1" applyBorder="1" applyAlignment="1" applyProtection="1">
      <alignment vertical="center"/>
    </xf>
    <xf numFmtId="0" fontId="0" fillId="0" borderId="35" xfId="0" applyFill="1" applyBorder="1" applyAlignment="1" applyProtection="1">
      <alignment vertical="center"/>
    </xf>
    <xf numFmtId="0" fontId="0" fillId="0" borderId="31" xfId="0" applyFill="1" applyBorder="1" applyAlignment="1" applyProtection="1">
      <alignment horizontal="center" vertical="center" wrapText="1"/>
    </xf>
    <xf numFmtId="0" fontId="0" fillId="0" borderId="34" xfId="0" applyFill="1" applyBorder="1" applyAlignment="1">
      <alignment horizontal="center" vertical="center"/>
    </xf>
    <xf numFmtId="0" fontId="0" fillId="0" borderId="32" xfId="0" applyFill="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30" xfId="0" applyFont="1" applyFill="1" applyBorder="1" applyAlignment="1" applyProtection="1">
      <alignment horizontal="left" vertical="center" wrapText="1"/>
    </xf>
    <xf numFmtId="0" fontId="9" fillId="0" borderId="33" xfId="0" applyFont="1" applyFill="1" applyBorder="1" applyAlignment="1">
      <alignment wrapText="1"/>
    </xf>
    <xf numFmtId="0" fontId="9" fillId="0" borderId="35" xfId="0" applyFont="1" applyFill="1" applyBorder="1" applyAlignment="1">
      <alignment wrapText="1"/>
    </xf>
    <xf numFmtId="0" fontId="9" fillId="0" borderId="17" xfId="0" applyFont="1" applyFill="1" applyBorder="1" applyAlignment="1" applyProtection="1">
      <alignment horizontal="left" vertical="center" wrapText="1"/>
    </xf>
    <xf numFmtId="0" fontId="9" fillId="0" borderId="0" xfId="0" applyFont="1" applyFill="1" applyBorder="1" applyAlignment="1">
      <alignment wrapText="1"/>
    </xf>
    <xf numFmtId="0" fontId="9" fillId="0" borderId="37" xfId="0" applyFont="1" applyFill="1" applyBorder="1" applyAlignment="1">
      <alignment wrapText="1"/>
    </xf>
    <xf numFmtId="0" fontId="9" fillId="0" borderId="0"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7" xfId="0" applyFont="1" applyFill="1" applyBorder="1" applyAlignment="1" applyProtection="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7" xfId="0" applyFont="1" applyFill="1" applyBorder="1" applyAlignment="1" applyProtection="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30" xfId="0"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4" xfId="0" applyFill="1" applyBorder="1" applyAlignment="1" applyProtection="1">
      <alignment horizontal="center" vertical="center"/>
    </xf>
  </cellXfs>
  <cellStyles count="2">
    <cellStyle name="Hyperlink" xfId="1" builtinId="8"/>
    <cellStyle name="Normal" xfId="0" builtinId="0"/>
  </cellStyles>
  <dxfs count="7">
    <dxf>
      <fill>
        <patternFill>
          <bgColor rgb="FFFFFF00"/>
        </patternFill>
      </fill>
    </dxf>
    <dxf>
      <fill>
        <patternFill>
          <bgColor rgb="FFFFC000"/>
        </patternFill>
      </fill>
    </dxf>
    <dxf>
      <fill>
        <patternFill>
          <bgColor rgb="FFFFFF00"/>
        </patternFill>
      </fill>
    </dxf>
    <dxf>
      <fill>
        <patternFill>
          <bgColor rgb="FFFFC000"/>
        </patternFill>
      </fill>
    </dxf>
    <dxf>
      <fill>
        <patternFill>
          <bgColor theme="8" tint="0.79998168889431442"/>
        </patternFill>
      </fill>
    </dxf>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FF3399"/>
      <color rgb="FF763A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0.pn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11" Type="http://schemas.openxmlformats.org/officeDocument/2006/relationships/hyperlink" Target="http://www.highwayguardrail.com/products/SoftStop.html" TargetMode="External"/><Relationship Id="rId5" Type="http://schemas.openxmlformats.org/officeDocument/2006/relationships/image" Target="../media/image5.emf"/><Relationship Id="rId10" Type="http://schemas.openxmlformats.org/officeDocument/2006/relationships/image" Target="../media/image9.png"/><Relationship Id="rId4" Type="http://schemas.openxmlformats.org/officeDocument/2006/relationships/image" Target="../media/image4.jpg"/><Relationship Id="rId9" Type="http://schemas.openxmlformats.org/officeDocument/2006/relationships/hyperlink" Target="http://www.roadsystems.com/mgs-terminals.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3.emf"/></Relationships>
</file>

<file path=xl/drawings/_rels/drawing6.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90489</xdr:colOff>
          <xdr:row>29</xdr:row>
          <xdr:rowOff>61911</xdr:rowOff>
        </xdr:from>
        <xdr:to>
          <xdr:col>6</xdr:col>
          <xdr:colOff>738188</xdr:colOff>
          <xdr:row>39</xdr:row>
          <xdr:rowOff>227011</xdr:rowOff>
        </xdr:to>
        <xdr:pic>
          <xdr:nvPicPr>
            <xdr:cNvPr id="3" name="Picture 2" descr="000_0016.jpg"/>
            <xdr:cNvPicPr>
              <a:picLocks noChangeAspect="1"/>
              <a:extLst>
                <a:ext uri="{84589F7E-364E-4C9E-8A38-B11213B215E9}">
                  <a14:cameraTool cellRange="Picture" spid="_x0000_s13268"/>
                </a:ext>
              </a:extLst>
            </xdr:cNvPicPr>
          </xdr:nvPicPr>
          <xdr:blipFill>
            <a:blip xmlns:r="http://schemas.openxmlformats.org/officeDocument/2006/relationships" r:embed="rId1"/>
            <a:stretch>
              <a:fillRect/>
            </a:stretch>
          </xdr:blipFill>
          <xdr:spPr>
            <a:xfrm>
              <a:off x="90489" y="9196386"/>
              <a:ext cx="8556624" cy="2641600"/>
            </a:xfrm>
            <a:prstGeom prst="rect">
              <a:avLst/>
            </a:prstGeom>
          </xdr:spPr>
        </xdr:pic>
        <xdr:clientData/>
      </xdr:twoCellAnchor>
    </mc:Choice>
    <mc:Fallback/>
  </mc:AlternateContent>
  <xdr:twoCellAnchor>
    <xdr:from>
      <xdr:col>1</xdr:col>
      <xdr:colOff>2100263</xdr:colOff>
      <xdr:row>6</xdr:row>
      <xdr:rowOff>76200</xdr:rowOff>
    </xdr:from>
    <xdr:to>
      <xdr:col>1</xdr:col>
      <xdr:colOff>2319337</xdr:colOff>
      <xdr:row>6</xdr:row>
      <xdr:rowOff>228600</xdr:rowOff>
    </xdr:to>
    <xdr:sp macro="" textlink="">
      <xdr:nvSpPr>
        <xdr:cNvPr id="25" name="Right Arrow 24"/>
        <xdr:cNvSpPr/>
      </xdr:nvSpPr>
      <xdr:spPr>
        <a:xfrm>
          <a:off x="4929188" y="24860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7</xdr:row>
      <xdr:rowOff>76200</xdr:rowOff>
    </xdr:from>
    <xdr:to>
      <xdr:col>1</xdr:col>
      <xdr:colOff>2319337</xdr:colOff>
      <xdr:row>7</xdr:row>
      <xdr:rowOff>228600</xdr:rowOff>
    </xdr:to>
    <xdr:sp macro="" textlink="">
      <xdr:nvSpPr>
        <xdr:cNvPr id="28" name="Right Arrow 27"/>
        <xdr:cNvSpPr/>
      </xdr:nvSpPr>
      <xdr:spPr>
        <a:xfrm>
          <a:off x="4929188" y="27622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8</xdr:row>
      <xdr:rowOff>76200</xdr:rowOff>
    </xdr:from>
    <xdr:to>
      <xdr:col>1</xdr:col>
      <xdr:colOff>2319337</xdr:colOff>
      <xdr:row>8</xdr:row>
      <xdr:rowOff>228600</xdr:rowOff>
    </xdr:to>
    <xdr:sp macro="" textlink="">
      <xdr:nvSpPr>
        <xdr:cNvPr id="29" name="Right Arrow 28"/>
        <xdr:cNvSpPr/>
      </xdr:nvSpPr>
      <xdr:spPr>
        <a:xfrm>
          <a:off x="4929188" y="30384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9</xdr:row>
      <xdr:rowOff>76200</xdr:rowOff>
    </xdr:from>
    <xdr:to>
      <xdr:col>1</xdr:col>
      <xdr:colOff>2319337</xdr:colOff>
      <xdr:row>9</xdr:row>
      <xdr:rowOff>228600</xdr:rowOff>
    </xdr:to>
    <xdr:sp macro="" textlink="">
      <xdr:nvSpPr>
        <xdr:cNvPr id="30" name="Right Arrow 29"/>
        <xdr:cNvSpPr/>
      </xdr:nvSpPr>
      <xdr:spPr>
        <a:xfrm>
          <a:off x="4929188" y="33147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11</xdr:row>
      <xdr:rowOff>76200</xdr:rowOff>
    </xdr:from>
    <xdr:to>
      <xdr:col>1</xdr:col>
      <xdr:colOff>2319337</xdr:colOff>
      <xdr:row>11</xdr:row>
      <xdr:rowOff>228600</xdr:rowOff>
    </xdr:to>
    <xdr:sp macro="" textlink="">
      <xdr:nvSpPr>
        <xdr:cNvPr id="31" name="Right Arrow 30"/>
        <xdr:cNvSpPr/>
      </xdr:nvSpPr>
      <xdr:spPr>
        <a:xfrm>
          <a:off x="4929188" y="3867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13</xdr:row>
      <xdr:rowOff>76200</xdr:rowOff>
    </xdr:from>
    <xdr:to>
      <xdr:col>1</xdr:col>
      <xdr:colOff>2319337</xdr:colOff>
      <xdr:row>13</xdr:row>
      <xdr:rowOff>228600</xdr:rowOff>
    </xdr:to>
    <xdr:sp macro="" textlink="">
      <xdr:nvSpPr>
        <xdr:cNvPr id="33" name="Right Arrow 32"/>
        <xdr:cNvSpPr/>
      </xdr:nvSpPr>
      <xdr:spPr>
        <a:xfrm>
          <a:off x="4929188" y="44196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14</xdr:row>
      <xdr:rowOff>76200</xdr:rowOff>
    </xdr:from>
    <xdr:to>
      <xdr:col>1</xdr:col>
      <xdr:colOff>2319337</xdr:colOff>
      <xdr:row>14</xdr:row>
      <xdr:rowOff>228600</xdr:rowOff>
    </xdr:to>
    <xdr:sp macro="" textlink="">
      <xdr:nvSpPr>
        <xdr:cNvPr id="34" name="Right Arrow 33"/>
        <xdr:cNvSpPr/>
      </xdr:nvSpPr>
      <xdr:spPr>
        <a:xfrm>
          <a:off x="4929188" y="46958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5</xdr:row>
      <xdr:rowOff>85725</xdr:rowOff>
    </xdr:from>
    <xdr:to>
      <xdr:col>1</xdr:col>
      <xdr:colOff>2319337</xdr:colOff>
      <xdr:row>5</xdr:row>
      <xdr:rowOff>238125</xdr:rowOff>
    </xdr:to>
    <xdr:sp macro="" textlink="">
      <xdr:nvSpPr>
        <xdr:cNvPr id="35" name="Right Arrow 34"/>
        <xdr:cNvSpPr/>
      </xdr:nvSpPr>
      <xdr:spPr>
        <a:xfrm>
          <a:off x="2100263" y="16573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2095500</xdr:colOff>
      <xdr:row>12</xdr:row>
      <xdr:rowOff>53975</xdr:rowOff>
    </xdr:from>
    <xdr:to>
      <xdr:col>1</xdr:col>
      <xdr:colOff>2314574</xdr:colOff>
      <xdr:row>12</xdr:row>
      <xdr:rowOff>206375</xdr:rowOff>
    </xdr:to>
    <xdr:sp macro="" textlink="">
      <xdr:nvSpPr>
        <xdr:cNvPr id="21" name="Right Arrow 20"/>
        <xdr:cNvSpPr/>
      </xdr:nvSpPr>
      <xdr:spPr>
        <a:xfrm>
          <a:off x="4924425" y="4121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10</xdr:row>
      <xdr:rowOff>76200</xdr:rowOff>
    </xdr:from>
    <xdr:to>
      <xdr:col>1</xdr:col>
      <xdr:colOff>2319337</xdr:colOff>
      <xdr:row>10</xdr:row>
      <xdr:rowOff>228600</xdr:rowOff>
    </xdr:to>
    <xdr:sp macro="" textlink="">
      <xdr:nvSpPr>
        <xdr:cNvPr id="20" name="Right Arrow 19"/>
        <xdr:cNvSpPr/>
      </xdr:nvSpPr>
      <xdr:spPr>
        <a:xfrm>
          <a:off x="4929188" y="35909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828675</xdr:colOff>
      <xdr:row>1</xdr:row>
      <xdr:rowOff>28576</xdr:rowOff>
    </xdr:from>
    <xdr:to>
      <xdr:col>13</xdr:col>
      <xdr:colOff>7277100</xdr:colOff>
      <xdr:row>8</xdr:row>
      <xdr:rowOff>241212</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59075" y="866776"/>
          <a:ext cx="6448425" cy="2651036"/>
        </a:xfrm>
        <a:prstGeom prst="rect">
          <a:avLst/>
        </a:prstGeom>
      </xdr:spPr>
    </xdr:pic>
    <xdr:clientData/>
  </xdr:twoCellAnchor>
  <xdr:twoCellAnchor editAs="oneCell">
    <xdr:from>
      <xdr:col>13</xdr:col>
      <xdr:colOff>533399</xdr:colOff>
      <xdr:row>52</xdr:row>
      <xdr:rowOff>19050</xdr:rowOff>
    </xdr:from>
    <xdr:to>
      <xdr:col>13</xdr:col>
      <xdr:colOff>7420737</xdr:colOff>
      <xdr:row>60</xdr:row>
      <xdr:rowOff>295276</xdr:rowOff>
    </xdr:to>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563799" y="16617950"/>
          <a:ext cx="6887338" cy="2816226"/>
        </a:xfrm>
        <a:prstGeom prst="rect">
          <a:avLst/>
        </a:prstGeom>
      </xdr:spPr>
    </xdr:pic>
    <xdr:clientData/>
  </xdr:twoCellAnchor>
  <xdr:twoCellAnchor editAs="oneCell">
    <xdr:from>
      <xdr:col>13</xdr:col>
      <xdr:colOff>590550</xdr:colOff>
      <xdr:row>62</xdr:row>
      <xdr:rowOff>19049</xdr:rowOff>
    </xdr:from>
    <xdr:to>
      <xdr:col>13</xdr:col>
      <xdr:colOff>7455728</xdr:colOff>
      <xdr:row>70</xdr:row>
      <xdr:rowOff>304800</xdr:rowOff>
    </xdr:to>
    <xdr:pic>
      <xdr:nvPicPr>
        <xdr:cNvPr id="13"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620950" y="19792949"/>
          <a:ext cx="6865178" cy="28257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358639</xdr:colOff>
          <xdr:row>40</xdr:row>
          <xdr:rowOff>139700</xdr:rowOff>
        </xdr:from>
        <xdr:to>
          <xdr:col>6</xdr:col>
          <xdr:colOff>1258580</xdr:colOff>
          <xdr:row>43</xdr:row>
          <xdr:rowOff>123825</xdr:rowOff>
        </xdr:to>
        <xdr:pic>
          <xdr:nvPicPr>
            <xdr:cNvPr id="22" name="Picture 21"/>
            <xdr:cNvPicPr>
              <a:picLocks noChangeAspect="1" noChangeArrowheads="1"/>
              <a:extLst>
                <a:ext uri="{84589F7E-364E-4C9E-8A38-B11213B215E9}">
                  <a14:cameraTool cellRange="$P$16:$W$17" spid="_x0000_s13269"/>
                </a:ext>
              </a:extLst>
            </xdr:cNvPicPr>
          </xdr:nvPicPr>
          <xdr:blipFill>
            <a:blip xmlns:r="http://schemas.openxmlformats.org/officeDocument/2006/relationships" r:embed="rId5"/>
            <a:srcRect/>
            <a:stretch>
              <a:fillRect/>
            </a:stretch>
          </xdr:blipFill>
          <xdr:spPr bwMode="auto">
            <a:xfrm>
              <a:off x="539614" y="11684000"/>
              <a:ext cx="8627891" cy="698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13</xdr:col>
      <xdr:colOff>436908</xdr:colOff>
      <xdr:row>72</xdr:row>
      <xdr:rowOff>44132</xdr:rowOff>
    </xdr:from>
    <xdr:to>
      <xdr:col>13</xdr:col>
      <xdr:colOff>7315200</xdr:colOff>
      <xdr:row>80</xdr:row>
      <xdr:rowOff>304800</xdr:rowOff>
    </xdr:to>
    <xdr:pic>
      <xdr:nvPicPr>
        <xdr:cNvPr id="2" name="Picture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67308" y="22993032"/>
          <a:ext cx="6878292" cy="2800668"/>
        </a:xfrm>
        <a:prstGeom prst="rect">
          <a:avLst/>
        </a:prstGeom>
      </xdr:spPr>
    </xdr:pic>
    <xdr:clientData/>
  </xdr:twoCellAnchor>
  <xdr:twoCellAnchor editAs="oneCell">
    <xdr:from>
      <xdr:col>13</xdr:col>
      <xdr:colOff>454475</xdr:colOff>
      <xdr:row>82</xdr:row>
      <xdr:rowOff>34781</xdr:rowOff>
    </xdr:from>
    <xdr:to>
      <xdr:col>13</xdr:col>
      <xdr:colOff>7355734</xdr:colOff>
      <xdr:row>90</xdr:row>
      <xdr:rowOff>304800</xdr:rowOff>
    </xdr:to>
    <xdr:pic>
      <xdr:nvPicPr>
        <xdr:cNvPr id="4" name="Picture 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4875" y="26158681"/>
          <a:ext cx="6901259" cy="2810019"/>
        </a:xfrm>
        <a:prstGeom prst="rect">
          <a:avLst/>
        </a:prstGeom>
      </xdr:spPr>
    </xdr:pic>
    <xdr:clientData/>
  </xdr:twoCellAnchor>
  <xdr:twoCellAnchor editAs="oneCell">
    <xdr:from>
      <xdr:col>13</xdr:col>
      <xdr:colOff>843315</xdr:colOff>
      <xdr:row>10</xdr:row>
      <xdr:rowOff>38100</xdr:rowOff>
    </xdr:from>
    <xdr:to>
      <xdr:col>13</xdr:col>
      <xdr:colOff>7080310</xdr:colOff>
      <xdr:row>18</xdr:row>
      <xdr:rowOff>254000</xdr:rowOff>
    </xdr:to>
    <xdr:pic>
      <xdr:nvPicPr>
        <xdr:cNvPr id="6" name="Picture 5"/>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873715" y="3581400"/>
          <a:ext cx="6236995" cy="2527300"/>
        </a:xfrm>
        <a:prstGeom prst="rect">
          <a:avLst/>
        </a:prstGeom>
      </xdr:spPr>
    </xdr:pic>
    <xdr:clientData/>
  </xdr:twoCellAnchor>
  <xdr:twoCellAnchor>
    <xdr:from>
      <xdr:col>1</xdr:col>
      <xdr:colOff>68262</xdr:colOff>
      <xdr:row>26</xdr:row>
      <xdr:rowOff>200025</xdr:rowOff>
    </xdr:from>
    <xdr:to>
      <xdr:col>1</xdr:col>
      <xdr:colOff>1187767</xdr:colOff>
      <xdr:row>27</xdr:row>
      <xdr:rowOff>247650</xdr:rowOff>
    </xdr:to>
    <xdr:sp macro="" textlink="">
      <xdr:nvSpPr>
        <xdr:cNvPr id="8" name="TextBox 7" title="SKT">
          <a:hlinkClick xmlns:r="http://schemas.openxmlformats.org/officeDocument/2006/relationships" r:id="rId9"/>
        </xdr:cNvPr>
        <xdr:cNvSpPr txBox="1"/>
      </xdr:nvSpPr>
      <xdr:spPr>
        <a:xfrm>
          <a:off x="249237" y="8505825"/>
          <a:ext cx="1119505" cy="323850"/>
        </a:xfrm>
        <a:prstGeom prst="rect">
          <a:avLst/>
        </a:prstGeom>
        <a:blipFill>
          <a:blip xmlns:r="http://schemas.openxmlformats.org/officeDocument/2006/relationships" r:embed="rId10"/>
          <a:stretch>
            <a:fillRect/>
          </a:stretch>
        </a:blip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r>
            <a:rPr lang="en-US" sz="800" b="1"/>
            <a:t>ROAD SYSTEMS INC</a:t>
          </a:r>
        </a:p>
      </xdr:txBody>
    </xdr:sp>
    <xdr:clientData/>
  </xdr:twoCellAnchor>
  <xdr:twoCellAnchor>
    <xdr:from>
      <xdr:col>1</xdr:col>
      <xdr:colOff>1266825</xdr:colOff>
      <xdr:row>26</xdr:row>
      <xdr:rowOff>195263</xdr:rowOff>
    </xdr:from>
    <xdr:to>
      <xdr:col>1</xdr:col>
      <xdr:colOff>2352675</xdr:colOff>
      <xdr:row>27</xdr:row>
      <xdr:rowOff>240031</xdr:rowOff>
    </xdr:to>
    <xdr:sp macro="" textlink="">
      <xdr:nvSpPr>
        <xdr:cNvPr id="9" name="TextBox 8">
          <a:hlinkClick xmlns:r="http://schemas.openxmlformats.org/officeDocument/2006/relationships" r:id="rId11"/>
        </xdr:cNvPr>
        <xdr:cNvSpPr txBox="1"/>
      </xdr:nvSpPr>
      <xdr:spPr>
        <a:xfrm>
          <a:off x="1447800" y="8501063"/>
          <a:ext cx="1085850" cy="320993"/>
        </a:xfrm>
        <a:prstGeom prst="rect">
          <a:avLst/>
        </a:prstGeom>
        <a:blipFill>
          <a:blip xmlns:r="http://schemas.openxmlformats.org/officeDocument/2006/relationships" r:embed="rId12"/>
          <a:stretch>
            <a:fillRect/>
          </a:stretch>
        </a:blip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r>
            <a:rPr lang="en-US" sz="800" b="1"/>
            <a:t>TRINITY</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12700</xdr:rowOff>
        </xdr:to>
        <xdr:pic>
          <xdr:nvPicPr>
            <xdr:cNvPr id="31" name="Picture 30"/>
            <xdr:cNvPicPr>
              <a:picLocks noChangeAspect="1" noChangeArrowheads="1"/>
              <a:extLst>
                <a:ext uri="{84589F7E-364E-4C9E-8A38-B11213B215E9}">
                  <a14:cameraTool cellRange="#REF!" spid="_x0000_s17881"/>
                </a:ext>
              </a:extLst>
            </xdr:cNvPicPr>
          </xdr:nvPicPr>
          <xdr:blipFill>
            <a:blip xmlns:r="http://schemas.openxmlformats.org/officeDocument/2006/relationships" r:embed="rId1"/>
            <a:srcRect/>
            <a:stretch>
              <a:fillRect/>
            </a:stretch>
          </xdr:blipFill>
          <xdr:spPr bwMode="auto">
            <a:xfrm>
              <a:off x="28844874" y="2603501"/>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12700</xdr:rowOff>
        </xdr:to>
        <xdr:pic>
          <xdr:nvPicPr>
            <xdr:cNvPr id="32" name="Picture 31"/>
            <xdr:cNvPicPr>
              <a:picLocks noChangeAspect="1" noChangeArrowheads="1"/>
              <a:extLst>
                <a:ext uri="{84589F7E-364E-4C9E-8A38-B11213B215E9}">
                  <a14:cameraTool cellRange="#REF!" spid="_x0000_s17882"/>
                </a:ext>
              </a:extLst>
            </xdr:cNvPicPr>
          </xdr:nvPicPr>
          <xdr:blipFill>
            <a:blip xmlns:r="http://schemas.openxmlformats.org/officeDocument/2006/relationships" r:embed="rId1"/>
            <a:srcRect/>
            <a:stretch>
              <a:fillRect/>
            </a:stretch>
          </xdr:blipFill>
          <xdr:spPr bwMode="auto">
            <a:xfrm>
              <a:off x="29006800" y="5435600"/>
              <a:ext cx="4225925" cy="266700"/>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9839"/>
                </a:ext>
              </a:extLst>
            </xdr:cNvPicPr>
          </xdr:nvPicPr>
          <xdr:blipFill>
            <a:blip xmlns:r="http://schemas.openxmlformats.org/officeDocument/2006/relationships" r:embed="rId1"/>
            <a:srcRect/>
            <a:stretch>
              <a:fillRect/>
            </a:stretch>
          </xdr:blipFill>
          <xdr:spPr bwMode="auto">
            <a:xfrm>
              <a:off x="1558289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9840"/>
                </a:ext>
              </a:extLst>
            </xdr:cNvPicPr>
          </xdr:nvPicPr>
          <xdr:blipFill>
            <a:blip xmlns:r="http://schemas.openxmlformats.org/officeDocument/2006/relationships" r:embed="rId1"/>
            <a:srcRect/>
            <a:stretch>
              <a:fillRect/>
            </a:stretch>
          </xdr:blipFill>
          <xdr:spPr bwMode="auto">
            <a:xfrm>
              <a:off x="15744825" y="0"/>
              <a:ext cx="4225925" cy="266700"/>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0863"/>
                </a:ext>
              </a:extLst>
            </xdr:cNvPicPr>
          </xdr:nvPicPr>
          <xdr:blipFill>
            <a:blip xmlns:r="http://schemas.openxmlformats.org/officeDocument/2006/relationships" r:embed="rId1"/>
            <a:srcRect/>
            <a:stretch>
              <a:fillRect/>
            </a:stretch>
          </xdr:blipFill>
          <xdr:spPr bwMode="auto">
            <a:xfrm>
              <a:off x="1704974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0864"/>
                </a:ext>
              </a:extLst>
            </xdr:cNvPicPr>
          </xdr:nvPicPr>
          <xdr:blipFill>
            <a:blip xmlns:r="http://schemas.openxmlformats.org/officeDocument/2006/relationships" r:embed="rId1"/>
            <a:srcRect/>
            <a:stretch>
              <a:fillRect/>
            </a:stretch>
          </xdr:blipFill>
          <xdr:spPr bwMode="auto">
            <a:xfrm>
              <a:off x="17211675" y="0"/>
              <a:ext cx="4225925" cy="266700"/>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4677"/>
                </a:ext>
              </a:extLst>
            </xdr:cNvPicPr>
          </xdr:nvPicPr>
          <xdr:blipFill>
            <a:blip xmlns:r="http://schemas.openxmlformats.org/officeDocument/2006/relationships" r:embed="rId1"/>
            <a:srcRect/>
            <a:stretch>
              <a:fillRect/>
            </a:stretch>
          </xdr:blipFill>
          <xdr:spPr bwMode="auto">
            <a:xfrm>
              <a:off x="14144624" y="0"/>
              <a:ext cx="42259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4678"/>
                </a:ext>
              </a:extLst>
            </xdr:cNvPicPr>
          </xdr:nvPicPr>
          <xdr:blipFill>
            <a:blip xmlns:r="http://schemas.openxmlformats.org/officeDocument/2006/relationships" r:embed="rId1"/>
            <a:srcRect/>
            <a:stretch>
              <a:fillRect/>
            </a:stretch>
          </xdr:blipFill>
          <xdr:spPr bwMode="auto">
            <a:xfrm>
              <a:off x="14306550" y="0"/>
              <a:ext cx="4225925" cy="260350"/>
            </a:xfrm>
            <a:prstGeom prst="rect">
              <a:avLst/>
            </a:prstGeom>
            <a:no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25</xdr:col>
      <xdr:colOff>50929</xdr:colOff>
      <xdr:row>51</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5271879" cy="98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104774</xdr:rowOff>
    </xdr:from>
    <xdr:to>
      <xdr:col>24</xdr:col>
      <xdr:colOff>600499</xdr:colOff>
      <xdr:row>113</xdr:row>
      <xdr:rowOff>7793</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820274"/>
          <a:ext cx="15230899" cy="11714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pg.modot.org/index.php/231.2_Clear_Zones" TargetMode="External"/><Relationship Id="rId7" Type="http://schemas.openxmlformats.org/officeDocument/2006/relationships/vmlDrawing" Target="../drawings/vmlDrawing1.vml"/><Relationship Id="rId2" Type="http://schemas.openxmlformats.org/officeDocument/2006/relationships/hyperlink" Target="http://www.modot.org/business/standards_and_specs/standardplans.htm" TargetMode="External"/><Relationship Id="rId1" Type="http://schemas.openxmlformats.org/officeDocument/2006/relationships/hyperlink" Target="http://www.modot.org/business/standards_and_specs/endterminals.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modot.org/business/standards_and_specs/endterminals.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98"/>
  <sheetViews>
    <sheetView showGridLines="0" tabSelected="1" zoomScale="75" zoomScaleNormal="75" workbookViewId="0">
      <selection activeCell="C13" sqref="C13:E13"/>
    </sheetView>
  </sheetViews>
  <sheetFormatPr defaultRowHeight="15" x14ac:dyDescent="0.25"/>
  <cols>
    <col min="1" max="1" width="2.7109375" style="2" customWidth="1"/>
    <col min="2" max="2" width="35.7109375" style="2" customWidth="1"/>
    <col min="3" max="3" width="15.7109375" style="2" customWidth="1"/>
    <col min="4" max="4" width="2.140625" style="2" bestFit="1" customWidth="1"/>
    <col min="5" max="5" width="15.7109375" style="2" customWidth="1"/>
    <col min="6" max="7" width="46.7109375" style="2" customWidth="1"/>
    <col min="8" max="8" width="169.28515625" style="2" customWidth="1"/>
    <col min="9" max="9" width="188" style="2" customWidth="1"/>
    <col min="10" max="10" width="25.140625" style="2" bestFit="1" customWidth="1"/>
    <col min="11" max="12" width="20.7109375" style="2" customWidth="1"/>
    <col min="13" max="13" width="30.42578125" style="2" customWidth="1"/>
    <col min="14" max="14" width="120.85546875" style="2" customWidth="1"/>
    <col min="15" max="15" width="12.42578125" style="2" customWidth="1"/>
    <col min="16" max="16" width="11.42578125" style="2" bestFit="1" customWidth="1"/>
    <col min="17" max="17" width="12.28515625" style="2" bestFit="1" customWidth="1"/>
    <col min="18" max="18" width="15.5703125" style="2" bestFit="1" customWidth="1"/>
    <col min="19" max="19" width="15.140625" style="2" bestFit="1" customWidth="1"/>
    <col min="20" max="20" width="12.42578125" style="2" bestFit="1" customWidth="1"/>
    <col min="21" max="21" width="9.140625" style="2" customWidth="1"/>
    <col min="22" max="22" width="25.7109375" style="2" customWidth="1"/>
    <col min="23" max="23" width="9.42578125" style="2" customWidth="1"/>
    <col min="24" max="24" width="13.140625" style="2" customWidth="1"/>
    <col min="25" max="25" width="9.140625" style="2"/>
    <col min="26" max="26" width="14.85546875" style="2" bestFit="1" customWidth="1"/>
    <col min="27" max="27" width="21.28515625" style="2" customWidth="1"/>
    <col min="28" max="28" width="15.28515625" style="2" bestFit="1" customWidth="1"/>
    <col min="29" max="29" width="17.140625" style="2" bestFit="1" customWidth="1"/>
    <col min="30" max="30" width="11.140625" style="2" customWidth="1"/>
    <col min="31" max="31" width="9.140625" style="2"/>
    <col min="32" max="34" width="15.7109375" style="2" customWidth="1"/>
    <col min="35" max="35" width="8" style="2" customWidth="1"/>
    <col min="36" max="36" width="8.28515625" style="2" customWidth="1"/>
    <col min="37" max="60" width="7.28515625" style="2" customWidth="1"/>
    <col min="61" max="16384" width="9.140625" style="2"/>
  </cols>
  <sheetData>
    <row r="1" spans="1:60" ht="66" customHeight="1" thickTop="1" thickBot="1" x14ac:dyDescent="0.6">
      <c r="A1" s="10"/>
      <c r="B1" s="312" t="s">
        <v>173</v>
      </c>
      <c r="C1" s="312"/>
      <c r="D1" s="312"/>
      <c r="E1" s="312"/>
      <c r="F1" s="312"/>
      <c r="G1" s="312"/>
      <c r="H1" s="10"/>
      <c r="I1" s="96"/>
      <c r="J1" s="159"/>
      <c r="K1" s="160"/>
      <c r="L1" s="161"/>
      <c r="M1" s="124"/>
      <c r="N1" s="125"/>
      <c r="O1" s="126"/>
      <c r="Z1" s="45" t="s">
        <v>1</v>
      </c>
      <c r="AA1" s="45" t="s">
        <v>121</v>
      </c>
      <c r="AF1" s="287" t="s">
        <v>119</v>
      </c>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9"/>
    </row>
    <row r="2" spans="1:60" ht="24.95" customHeight="1" thickTop="1" thickBot="1" x14ac:dyDescent="0.3">
      <c r="A2" s="10"/>
      <c r="B2" s="9" t="s">
        <v>27</v>
      </c>
      <c r="C2" s="348" t="s">
        <v>28</v>
      </c>
      <c r="D2" s="349"/>
      <c r="E2" s="350"/>
      <c r="F2" s="18" t="s">
        <v>29</v>
      </c>
      <c r="G2" s="19" t="s">
        <v>30</v>
      </c>
      <c r="H2" s="10"/>
      <c r="I2" s="10"/>
      <c r="J2" s="162" t="s">
        <v>61</v>
      </c>
      <c r="K2" s="20"/>
      <c r="L2" s="163"/>
      <c r="M2" s="343"/>
      <c r="N2" s="296" t="s">
        <v>32</v>
      </c>
      <c r="O2" s="127"/>
      <c r="Z2" s="148" t="str">
        <f>IF(AND(C7&lt;1000),"&lt;1000",IF(AND(C7&gt;=1000,C7&lt;5000),"1000 to 4999",IF(AND(C7&gt;=5000,C7&lt;=10000),"5000 to 10000",IF(AND(C7&gt;10000),"&gt;10000"))))</f>
        <v>5000 to 10000</v>
      </c>
      <c r="AA2" s="149">
        <f>IF((Z2="&lt;1000"),LOOKUP(C6,Z6:Z15,AA6:AA15),0)+IF(AND(Z2="1000 to 4999"),LOOKUP(C6,Z6:Z15,AB6:AB15),0)+IF(AND(Z2="5000 to 10000"),LOOKUP(C6,Z6:Z15,AC6:AC15),0)+IF(Z2="&gt;10000",LOOKUP(C6,Z6:Z15,AD6:AD15),0)</f>
        <v>250</v>
      </c>
      <c r="AB2" s="150"/>
      <c r="AC2" s="150"/>
      <c r="AD2" s="57"/>
      <c r="AF2" s="59" t="s">
        <v>63</v>
      </c>
      <c r="AG2" s="47" t="s">
        <v>1</v>
      </c>
      <c r="AH2" s="47" t="s">
        <v>38</v>
      </c>
      <c r="AI2" s="310" t="s">
        <v>179</v>
      </c>
      <c r="AJ2" s="311"/>
      <c r="AK2" s="215"/>
      <c r="AP2" s="290" t="s">
        <v>184</v>
      </c>
      <c r="AQ2" s="291"/>
      <c r="AR2" s="292"/>
      <c r="AS2" s="292"/>
      <c r="AT2" s="292"/>
      <c r="AU2" s="292"/>
      <c r="AV2" s="292"/>
      <c r="AW2" s="292"/>
      <c r="AX2" s="292"/>
      <c r="AY2" s="292"/>
      <c r="AZ2" s="292"/>
      <c r="BA2" s="292"/>
      <c r="BB2" s="293"/>
      <c r="BC2" s="214"/>
      <c r="BH2" s="57"/>
    </row>
    <row r="3" spans="1:60" ht="26.25" customHeight="1" thickBot="1" x14ac:dyDescent="0.3">
      <c r="A3" s="10"/>
      <c r="B3" s="216"/>
      <c r="C3" s="351"/>
      <c r="D3" s="352"/>
      <c r="E3" s="353"/>
      <c r="F3" s="46"/>
      <c r="G3" s="46"/>
      <c r="H3" s="10"/>
      <c r="I3" s="10"/>
      <c r="J3" s="164"/>
      <c r="K3" s="21" t="s">
        <v>68</v>
      </c>
      <c r="L3" s="165" t="s">
        <v>69</v>
      </c>
      <c r="M3" s="343"/>
      <c r="N3" s="296"/>
      <c r="O3" s="127"/>
      <c r="Z3" s="298" t="s">
        <v>115</v>
      </c>
      <c r="AA3" s="299"/>
      <c r="AB3" s="299"/>
      <c r="AC3" s="299"/>
      <c r="AD3" s="300"/>
      <c r="AF3" s="60" t="str">
        <f>IF(AND(C6&lt;=40),"40 MPH OR LESS",IF(AND(C6=45),"45 MPH",IF(AND(C6=50),"50 MPH",IF(AND(C6=55),"55 MPH",IF(AND(C6=60),"60 MPH",IF(AND(C6=65),"65 MPH",IF(AND(C6=70),"70 MPH",IF(AND(C6=80),"80 MPH"))))))))</f>
        <v>60 MPH</v>
      </c>
      <c r="AG3" s="49" t="str">
        <f>IF(AND(C7&lt;750),"UNDER 750 (C)",IF(AND(C7&gt;=750,C7&lt;1500),"750-1500",IF(AND(C7&gt;=1500,C7&lt;=6000),"1500-6000",IF(AND(C7&gt;6000),"OVER 6000"))))</f>
        <v>OVER 6000</v>
      </c>
      <c r="AH3" s="48" t="str">
        <f>C8</f>
        <v>Fill 4:1 - 5:1</v>
      </c>
      <c r="AI3" s="205">
        <f>IF(AND($C$13="NONE"),AI4,IF(AND($C$13=2950),AK4,IF(AND($C$13=2300),AM4,IF(AND($C$13=1970),AO4,IF(AND($C$13=1640),AQ4,IF(AND($C$13=1475),AS4,IF(AND($C$13=1315),AU4,IF(AND($C$13=1150),AW4,IF(AND($C$13=985),AY4,IF(AND($C$13=820),BA4,IF(AND($C$13=660),BC4,IF(AND($C$13=495),BE4,IF(AND($C$13=330),BG4)))))))))))))</f>
        <v>36</v>
      </c>
      <c r="AJ3" s="206">
        <f>IF(AND($C$13="NONE"),AJ4,IF(AND($C$13=2950),AL4,IF(AND($C$13=2300),AN4,IF(AND($C$13=1970),AP4,IF(AND($C$13=1640),AR4,IF(AND($C$13=1475),AT4,IF(AND($C$13=1315),AV4,IF(AND($C$13=1150),AX4,IF(AND($C$13=985),AZ4,IF(AND($C$13=820),BB4,IF(AND($C$13=660),BD4,IF(AND($C$13=495),BF4,IF(AND($C$13=330),BH4)))))))))))))</f>
        <v>44</v>
      </c>
      <c r="AK3" s="202"/>
      <c r="AL3" s="44"/>
      <c r="AM3" s="44"/>
      <c r="AP3" s="302" t="s">
        <v>118</v>
      </c>
      <c r="AQ3" s="303"/>
      <c r="AR3" s="304" t="s">
        <v>178</v>
      </c>
      <c r="AS3" s="303"/>
      <c r="AT3" s="218">
        <v>1.1000000000000001</v>
      </c>
      <c r="AU3" s="219"/>
      <c r="AV3" s="220">
        <v>1.2</v>
      </c>
      <c r="AW3" s="219"/>
      <c r="AX3" s="221">
        <v>1.3</v>
      </c>
      <c r="AY3" s="219"/>
      <c r="AZ3" s="222">
        <v>1.4</v>
      </c>
      <c r="BA3" s="219"/>
      <c r="BB3" s="223">
        <v>1.5</v>
      </c>
      <c r="BC3" s="224"/>
      <c r="BD3" s="30"/>
      <c r="BE3" s="30"/>
      <c r="BF3" s="30"/>
      <c r="BG3" s="30"/>
      <c r="BH3" s="58"/>
    </row>
    <row r="4" spans="1:60" ht="46.5" customHeight="1" thickTop="1" thickBot="1" x14ac:dyDescent="0.35">
      <c r="A4" s="10"/>
      <c r="B4" s="9" t="s">
        <v>185</v>
      </c>
      <c r="C4" s="354"/>
      <c r="D4" s="355"/>
      <c r="E4" s="355"/>
      <c r="F4" s="355"/>
      <c r="G4" s="356"/>
      <c r="H4" s="10"/>
      <c r="I4" s="10"/>
      <c r="J4" s="143" t="s">
        <v>133</v>
      </c>
      <c r="K4" s="36">
        <v>1</v>
      </c>
      <c r="L4" s="166">
        <v>1</v>
      </c>
      <c r="M4" s="343"/>
      <c r="N4" s="296"/>
      <c r="O4" s="127"/>
      <c r="Z4" s="143" t="s">
        <v>2</v>
      </c>
      <c r="AA4" s="301" t="s">
        <v>64</v>
      </c>
      <c r="AB4" s="299"/>
      <c r="AC4" s="299"/>
      <c r="AD4" s="300"/>
      <c r="AF4" s="294"/>
      <c r="AG4" s="295"/>
      <c r="AH4" s="295"/>
      <c r="AI4" s="234">
        <f t="array" ref="AI4">VLOOKUP($AF$3&amp;$AG$3&amp;$AH$3,CHOOSE({1,2},$AF$6:$AF$197&amp;$AG$6:$AG$197&amp;$AH$6:$AH$197,AI6:AI197),2,0)</f>
        <v>36</v>
      </c>
      <c r="AJ4" s="242">
        <f t="array" ref="AJ4">VLOOKUP($AF$3&amp;$AG$3&amp;$AH$3,CHOOSE({1,2},$AF$6:$AF$197&amp;$AG$6:$AG$197&amp;$AH$6:$AH$197,AJ6:AJ197),2,0)</f>
        <v>44</v>
      </c>
      <c r="AK4" s="234">
        <f t="array" ref="AK4">VLOOKUP($AF$3&amp;$AG$3&amp;$AH$3,CHOOSE({1,2},$AF$6:$AF$197&amp;$AG$6:$AG$197&amp;$AH$6:$AH$197,AK6:AK197),2,0)</f>
        <v>43.199999999999996</v>
      </c>
      <c r="AL4" s="207">
        <f t="array" ref="AL4">VLOOKUP($AF$3&amp;$AG$3&amp;$AH$3,CHOOSE({1,2},$AF$6:$AF$197&amp;$AG$6:$AG$197&amp;$AH$6:$AH$197,AL6:AL197),2,0)</f>
        <v>52.8</v>
      </c>
      <c r="AM4" s="234">
        <f t="array" ref="AM4">VLOOKUP($AF$3&amp;$AG$3&amp;$AH$3,CHOOSE({1,2},$AF$6:$AF$197&amp;$AG$6:$AG$197&amp;$AH$6:$AH$197,AM6:AM197),2,0)</f>
        <v>43.199999999999996</v>
      </c>
      <c r="AN4" s="242">
        <f t="array" ref="AN4">VLOOKUP($AF$3&amp;$AG$3&amp;$AH$3,CHOOSE({1,2},$AF$6:$AF$197&amp;$AG$6:$AG$197&amp;$AH$6:$AH$197,AN6:AN197),2,0)</f>
        <v>52.8</v>
      </c>
      <c r="AO4" s="234">
        <f t="array" ref="AO4">VLOOKUP($AF$3&amp;$AG$3&amp;$AH$3,CHOOSE({1,2},$AF$6:$AF$197&amp;$AG$6:$AG$197&amp;$AH$6:$AH$197,AO6:AO197),2,0)</f>
        <v>39.6</v>
      </c>
      <c r="AP4" s="207">
        <f t="array" ref="AP4">VLOOKUP($AF$3&amp;$AG$3&amp;$AH$3,CHOOSE({1,2},$AF$6:$AF$197&amp;$AG$6:$AG$197&amp;$AH$6:$AH$197,AP6:AP197),2,0)</f>
        <v>52.8</v>
      </c>
      <c r="AQ4" s="234">
        <f t="array" ref="AQ4">VLOOKUP($AF$3&amp;$AG$3&amp;$AH$3,CHOOSE({1,2},$AF$6:$AF$197&amp;$AG$6:$AG$197&amp;$AH$6:$AH$197,AQ6:AQ197),2,0)</f>
        <v>46.800000000000004</v>
      </c>
      <c r="AR4" s="207">
        <f t="array" ref="AR4">VLOOKUP($AF$3&amp;$AG$3&amp;$AH$3,CHOOSE({1,2},$AF$6:$AF$197&amp;$AG$6:$AG$197&amp;$AH$6:$AH$197,AR6:AR197),2,0)</f>
        <v>57.2</v>
      </c>
      <c r="AS4" s="234">
        <f t="array" ref="AS4">VLOOKUP($AF$3&amp;$AG$3&amp;$AH$3,CHOOSE({1,2},$AF$6:$AF$197&amp;$AG$6:$AG$197&amp;$AH$6:$AH$197,AS6:AS197),2,0)</f>
        <v>46.800000000000004</v>
      </c>
      <c r="AT4" s="207">
        <f t="array" ref="AT4">VLOOKUP($AF$3&amp;$AG$3&amp;$AH$3,CHOOSE({1,2},$AF$6:$AF$197&amp;$AG$6:$AG$197&amp;$AH$6:$AH$197,AT6:AT197),2,0)</f>
        <v>57.2</v>
      </c>
      <c r="AU4" s="234">
        <f t="array" ref="AU4">VLOOKUP($AF$3&amp;$AG$3&amp;$AH$3,CHOOSE({1,2},$AF$6:$AF$197&amp;$AG$6:$AG$197&amp;$AH$6:$AH$197,AU6:AU197),2,0)</f>
        <v>46.800000000000004</v>
      </c>
      <c r="AV4" s="242">
        <f t="array" ref="AV4">VLOOKUP($AF$3&amp;$AG$3&amp;$AH$3,CHOOSE({1,2},$AF$6:$AF$197&amp;$AG$6:$AG$197&amp;$AH$6:$AH$197,AV6:AV197),2,0)</f>
        <v>57.2</v>
      </c>
      <c r="AW4" s="234">
        <f t="array" ref="AW4">VLOOKUP($AF$3&amp;$AG$3&amp;$AH$3,CHOOSE({1,2},$AF$6:$AF$197&amp;$AG$6:$AG$197&amp;$AH$6:$AH$197,AW6:AW197),2,0)</f>
        <v>50.4</v>
      </c>
      <c r="AX4" s="207">
        <f t="array" ref="AX4">VLOOKUP($AF$3&amp;$AG$3&amp;$AH$3,CHOOSE({1,2},$AF$6:$AF$197&amp;$AG$6:$AG$197&amp;$AH$6:$AH$197,AX6:AX197),2,0)</f>
        <v>61.599999999999994</v>
      </c>
      <c r="AY4" s="234">
        <f t="array" ref="AY4">VLOOKUP($AF$3&amp;$AG$3&amp;$AH$3,CHOOSE({1,2},$AF$6:$AF$197&amp;$AG$6:$AG$197&amp;$AH$6:$AH$197,AY6:AY197),2,0)</f>
        <v>54</v>
      </c>
      <c r="AZ4" s="207">
        <f t="array" ref="AZ4">VLOOKUP($AF$3&amp;$AG$3&amp;$AH$3,CHOOSE({1,2},$AF$6:$AF$197&amp;$AG$6:$AG$197&amp;$AH$6:$AH$197,AZ6:AZ197),2,0)</f>
        <v>66</v>
      </c>
      <c r="BA4" s="234">
        <f t="array" ref="BA4">VLOOKUP($AF$3&amp;$AG$3&amp;$AH$3,CHOOSE({1,2},$AF$6:$AF$197&amp;$AG$6:$AG$197&amp;$AH$6:$AH$197,BA6:BA197),2,0)</f>
        <v>54</v>
      </c>
      <c r="BB4" s="207">
        <f t="array" ref="BB4">VLOOKUP($AF$3&amp;$AG$3&amp;$AH$3,CHOOSE({1,2},$AF$6:$AF$197&amp;$AG$6:$AG$197&amp;$AH$6:$AH$197,BB6:BB197),2,0)</f>
        <v>66</v>
      </c>
      <c r="BC4" s="234" t="str">
        <f t="array" ref="BC4">VLOOKUP($AF$3&amp;$AG$3&amp;$AH$3,CHOOSE({1,2},$AF$6:$AF$197&amp;$AG$6:$AG$197&amp;$AH$6:$AH$197,BC6:BC197),2,0)</f>
        <v>-</v>
      </c>
      <c r="BD4" s="207" t="str">
        <f t="array" ref="BD4">VLOOKUP($AF$3&amp;$AG$3&amp;$AH$3,CHOOSE({1,2},$AF$6:$AF$197&amp;$AG$6:$AG$197&amp;$AH$6:$AH$197,BD6:BD197),2,0)</f>
        <v>-</v>
      </c>
      <c r="BE4" s="234" t="str">
        <f t="array" ref="BE4">VLOOKUP($AF$3&amp;$AG$3&amp;$AH$3,CHOOSE({1,2},$AF$6:$AF$197&amp;$AG$6:$AG$197&amp;$AH$6:$AH$197,BE6:BE197),2,0)</f>
        <v>-</v>
      </c>
      <c r="BF4" s="207" t="str">
        <f t="array" ref="BF4">VLOOKUP($AF$3&amp;$AG$3&amp;$AH$3,CHOOSE({1,2},$AF$6:$AF$197&amp;$AG$6:$AG$197&amp;$AH$6:$AH$197,BF6:BF197),2,0)</f>
        <v>-</v>
      </c>
      <c r="BG4" s="229" t="str">
        <f t="array" ref="BG4">VLOOKUP($AF$3&amp;$AG$3&amp;$AH$3,CHOOSE({1,2},$AF$6:$AF$197&amp;$AG$6:$AG$197&amp;$AH$6:$AH$197,BG6:BG197),2,0)</f>
        <v>-</v>
      </c>
      <c r="BH4" s="207" t="str">
        <f t="array" ref="BH4">VLOOKUP($AF$3&amp;$AG$3&amp;$AH$3,CHOOSE({1,2},$AF$6:$AF$197&amp;$AG$6:$AG$197&amp;$AH$6:$AH$197,BH6:BH197),2,0)</f>
        <v>-</v>
      </c>
    </row>
    <row r="5" spans="1:60" ht="24.95" customHeight="1" thickBot="1" x14ac:dyDescent="0.35">
      <c r="A5" s="10"/>
      <c r="B5" s="64" t="s">
        <v>26</v>
      </c>
      <c r="C5" s="208"/>
      <c r="D5" s="208"/>
      <c r="E5" s="178"/>
      <c r="F5" s="65"/>
      <c r="G5" s="66"/>
      <c r="H5" s="10"/>
      <c r="I5" s="10"/>
      <c r="J5" s="167" t="s">
        <v>132</v>
      </c>
      <c r="K5" s="36">
        <v>2</v>
      </c>
      <c r="L5" s="166">
        <v>2</v>
      </c>
      <c r="M5" s="343"/>
      <c r="N5" s="296"/>
      <c r="O5" s="127"/>
      <c r="Z5" s="143" t="s">
        <v>3</v>
      </c>
      <c r="AA5" s="6" t="s">
        <v>6</v>
      </c>
      <c r="AB5" s="6" t="s">
        <v>5</v>
      </c>
      <c r="AC5" s="6" t="s">
        <v>0</v>
      </c>
      <c r="AD5" s="144" t="s">
        <v>7</v>
      </c>
      <c r="AF5" s="50" t="s">
        <v>37</v>
      </c>
      <c r="AG5" s="41" t="s">
        <v>1</v>
      </c>
      <c r="AH5" s="227" t="s">
        <v>38</v>
      </c>
      <c r="AI5" s="305" t="s">
        <v>180</v>
      </c>
      <c r="AJ5" s="306"/>
      <c r="AK5" s="307">
        <v>2950</v>
      </c>
      <c r="AL5" s="308"/>
      <c r="AM5" s="307">
        <v>2300</v>
      </c>
      <c r="AN5" s="306"/>
      <c r="AO5" s="307">
        <v>1970</v>
      </c>
      <c r="AP5" s="308"/>
      <c r="AQ5" s="307">
        <v>1640</v>
      </c>
      <c r="AR5" s="308"/>
      <c r="AS5" s="307">
        <v>1475</v>
      </c>
      <c r="AT5" s="308"/>
      <c r="AU5" s="307">
        <v>1315</v>
      </c>
      <c r="AV5" s="306"/>
      <c r="AW5" s="307">
        <v>1150</v>
      </c>
      <c r="AX5" s="308"/>
      <c r="AY5" s="307">
        <v>985</v>
      </c>
      <c r="AZ5" s="308"/>
      <c r="BA5" s="307">
        <v>820</v>
      </c>
      <c r="BB5" s="308"/>
      <c r="BC5" s="307">
        <v>660</v>
      </c>
      <c r="BD5" s="308"/>
      <c r="BE5" s="307">
        <v>495</v>
      </c>
      <c r="BF5" s="308"/>
      <c r="BG5" s="309">
        <v>330</v>
      </c>
      <c r="BH5" s="308"/>
    </row>
    <row r="6" spans="1:60" ht="24.95" customHeight="1" thickTop="1" thickBot="1" x14ac:dyDescent="0.35">
      <c r="A6" s="10"/>
      <c r="B6" s="3" t="s">
        <v>23</v>
      </c>
      <c r="C6" s="333">
        <v>60</v>
      </c>
      <c r="D6" s="334"/>
      <c r="E6" s="335"/>
      <c r="F6" s="84" t="s">
        <v>156</v>
      </c>
      <c r="G6" s="85" t="str">
        <f>IF(C6&gt;70,"See Note ( d) Below"," ")</f>
        <v xml:space="preserve"> </v>
      </c>
      <c r="H6" s="10"/>
      <c r="I6" s="10"/>
      <c r="J6" s="167" t="s">
        <v>131</v>
      </c>
      <c r="K6" s="36">
        <v>3</v>
      </c>
      <c r="L6" s="166">
        <v>3</v>
      </c>
      <c r="M6" s="343"/>
      <c r="N6" s="296"/>
      <c r="O6" s="127"/>
      <c r="Z6" s="143">
        <v>30</v>
      </c>
      <c r="AA6" s="6">
        <v>70</v>
      </c>
      <c r="AB6" s="6">
        <v>80</v>
      </c>
      <c r="AC6" s="6">
        <v>90</v>
      </c>
      <c r="AD6" s="144">
        <v>110</v>
      </c>
      <c r="AF6" s="51" t="s">
        <v>75</v>
      </c>
      <c r="AG6" s="42" t="s">
        <v>93</v>
      </c>
      <c r="AH6" s="228" t="s">
        <v>19</v>
      </c>
      <c r="AI6" s="235">
        <v>7</v>
      </c>
      <c r="AJ6" s="243">
        <v>10</v>
      </c>
      <c r="AK6" s="254">
        <f>$AI6*$AT$3</f>
        <v>7.7000000000000011</v>
      </c>
      <c r="AL6" s="255">
        <f t="shared" ref="AL6:AR17" si="0">$AJ6*$AT$3</f>
        <v>11</v>
      </c>
      <c r="AM6" s="254">
        <f>$AI6*$AT$3</f>
        <v>7.7000000000000011</v>
      </c>
      <c r="AN6" s="251">
        <f t="shared" si="0"/>
        <v>11</v>
      </c>
      <c r="AO6" s="254">
        <f>$AI6*$AT$3</f>
        <v>7.7000000000000011</v>
      </c>
      <c r="AP6" s="255">
        <f t="shared" si="0"/>
        <v>11</v>
      </c>
      <c r="AQ6" s="254">
        <f>$AI6*$AT$3</f>
        <v>7.7000000000000011</v>
      </c>
      <c r="AR6" s="255">
        <f t="shared" si="0"/>
        <v>11</v>
      </c>
      <c r="AS6" s="270">
        <f>$AI6*$AV$3</f>
        <v>8.4</v>
      </c>
      <c r="AT6" s="271">
        <f t="shared" ref="AT6:AZ9" si="1">$AJ6*$AV$3</f>
        <v>12</v>
      </c>
      <c r="AU6" s="270">
        <f>$AI6*$AV$3</f>
        <v>8.4</v>
      </c>
      <c r="AV6" s="264">
        <f t="shared" si="1"/>
        <v>12</v>
      </c>
      <c r="AW6" s="270">
        <f>$AI6*$AV$3</f>
        <v>8.4</v>
      </c>
      <c r="AX6" s="271">
        <f t="shared" si="1"/>
        <v>12</v>
      </c>
      <c r="AY6" s="270">
        <f>$AI6*$AV$3</f>
        <v>8.4</v>
      </c>
      <c r="AZ6" s="271">
        <f t="shared" si="1"/>
        <v>12</v>
      </c>
      <c r="BA6" s="281">
        <f>$AI6*$AX$3</f>
        <v>9.1</v>
      </c>
      <c r="BB6" s="282">
        <f>$AJ6*$AX$3</f>
        <v>13</v>
      </c>
      <c r="BC6" s="281">
        <f>$AI6*$AX$3</f>
        <v>9.1</v>
      </c>
      <c r="BD6" s="282">
        <f>$AJ6*$AX$3</f>
        <v>13</v>
      </c>
      <c r="BE6" s="283">
        <f>$AI6*$AZ$3</f>
        <v>9.7999999999999989</v>
      </c>
      <c r="BF6" s="284">
        <f>$AJ6*$AZ$3</f>
        <v>14</v>
      </c>
      <c r="BG6" s="280">
        <f>$AI6*$BB$3</f>
        <v>10.5</v>
      </c>
      <c r="BH6" s="203">
        <f>$AJ6*$BB$3</f>
        <v>15</v>
      </c>
    </row>
    <row r="7" spans="1:60" ht="21.95" customHeight="1" thickBot="1" x14ac:dyDescent="0.35">
      <c r="A7" s="10"/>
      <c r="B7" s="3" t="s">
        <v>65</v>
      </c>
      <c r="C7" s="333">
        <v>6001</v>
      </c>
      <c r="D7" s="334"/>
      <c r="E7" s="335"/>
      <c r="F7" s="84" t="s">
        <v>155</v>
      </c>
      <c r="G7" s="85" t="str">
        <f>IF(C7&lt;750,"See Note ( c) Below"," ")</f>
        <v xml:space="preserve"> </v>
      </c>
      <c r="H7" s="10"/>
      <c r="I7" s="10"/>
      <c r="J7" s="168"/>
      <c r="K7" s="36">
        <v>4</v>
      </c>
      <c r="L7" s="166">
        <v>4</v>
      </c>
      <c r="M7" s="343"/>
      <c r="N7" s="296"/>
      <c r="O7" s="127"/>
      <c r="Z7" s="143">
        <v>35</v>
      </c>
      <c r="AA7" s="6">
        <v>85</v>
      </c>
      <c r="AB7" s="6">
        <v>95</v>
      </c>
      <c r="AC7" s="6">
        <v>110</v>
      </c>
      <c r="AD7" s="144">
        <v>135</v>
      </c>
      <c r="AF7" s="52" t="s">
        <v>75</v>
      </c>
      <c r="AG7" s="5" t="s">
        <v>35</v>
      </c>
      <c r="AH7" s="226" t="s">
        <v>19</v>
      </c>
      <c r="AI7" s="236">
        <v>10</v>
      </c>
      <c r="AJ7" s="244">
        <v>12</v>
      </c>
      <c r="AK7" s="256">
        <f t="shared" ref="AK7:AQ22" si="2">$AI7*$AT$3</f>
        <v>11</v>
      </c>
      <c r="AL7" s="257">
        <f t="shared" si="0"/>
        <v>13.200000000000001</v>
      </c>
      <c r="AM7" s="256">
        <f t="shared" si="2"/>
        <v>11</v>
      </c>
      <c r="AN7" s="252">
        <f t="shared" si="0"/>
        <v>13.200000000000001</v>
      </c>
      <c r="AO7" s="256">
        <f t="shared" si="2"/>
        <v>11</v>
      </c>
      <c r="AP7" s="257">
        <f t="shared" si="0"/>
        <v>13.200000000000001</v>
      </c>
      <c r="AQ7" s="256">
        <f t="shared" si="2"/>
        <v>11</v>
      </c>
      <c r="AR7" s="257">
        <f t="shared" si="0"/>
        <v>13.200000000000001</v>
      </c>
      <c r="AS7" s="258">
        <f t="shared" ref="AS7:AY17" si="3">$AI7*$AV$3</f>
        <v>12</v>
      </c>
      <c r="AT7" s="259">
        <f t="shared" si="1"/>
        <v>14.399999999999999</v>
      </c>
      <c r="AU7" s="258">
        <f t="shared" si="3"/>
        <v>12</v>
      </c>
      <c r="AV7" s="253">
        <f t="shared" si="1"/>
        <v>14.399999999999999</v>
      </c>
      <c r="AW7" s="258">
        <f t="shared" si="3"/>
        <v>12</v>
      </c>
      <c r="AX7" s="259">
        <f t="shared" si="1"/>
        <v>14.399999999999999</v>
      </c>
      <c r="AY7" s="258">
        <f t="shared" si="3"/>
        <v>12</v>
      </c>
      <c r="AZ7" s="259">
        <f t="shared" si="1"/>
        <v>14.399999999999999</v>
      </c>
      <c r="BA7" s="260">
        <f t="shared" ref="AQ7:BC22" si="4">$AI7*$AX$3</f>
        <v>13</v>
      </c>
      <c r="BB7" s="261">
        <f t="shared" ref="AX7:BD17" si="5">$AJ7*$AX$3</f>
        <v>15.600000000000001</v>
      </c>
      <c r="BC7" s="260">
        <f t="shared" si="4"/>
        <v>13</v>
      </c>
      <c r="BD7" s="261">
        <f t="shared" si="5"/>
        <v>15.600000000000001</v>
      </c>
      <c r="BE7" s="268">
        <f t="shared" ref="AW7:BE22" si="6">$AI7*$AZ$3</f>
        <v>14</v>
      </c>
      <c r="BF7" s="269">
        <f t="shared" ref="AX7:BF22" si="7">$AJ7*$AZ$3</f>
        <v>16.799999999999997</v>
      </c>
      <c r="BG7" s="265">
        <f t="shared" ref="BC7:BG17" si="8">$AI7*$BB$3</f>
        <v>15</v>
      </c>
      <c r="BH7" s="204">
        <f t="shared" ref="BD7:BH17" si="9">$AJ7*$BB$3</f>
        <v>18</v>
      </c>
    </row>
    <row r="8" spans="1:60" ht="21.95" customHeight="1" thickBot="1" x14ac:dyDescent="0.35">
      <c r="A8" s="10"/>
      <c r="B8" s="3" t="s">
        <v>16</v>
      </c>
      <c r="C8" s="333" t="s">
        <v>18</v>
      </c>
      <c r="D8" s="334"/>
      <c r="E8" s="335"/>
      <c r="F8" s="84" t="s">
        <v>146</v>
      </c>
      <c r="G8" s="201" t="str">
        <f>IF(C8="Fill 3:1","See Note ( b) Below"," ")</f>
        <v xml:space="preserve"> </v>
      </c>
      <c r="H8" s="10"/>
      <c r="I8" s="10"/>
      <c r="J8" s="168" t="s">
        <v>172</v>
      </c>
      <c r="K8" s="36">
        <v>5</v>
      </c>
      <c r="L8" s="166">
        <v>5</v>
      </c>
      <c r="M8" s="343"/>
      <c r="N8" s="296"/>
      <c r="O8" s="127"/>
      <c r="Z8" s="143">
        <v>40</v>
      </c>
      <c r="AA8" s="6">
        <v>100</v>
      </c>
      <c r="AB8" s="6">
        <v>110</v>
      </c>
      <c r="AC8" s="6">
        <v>130</v>
      </c>
      <c r="AD8" s="144">
        <v>160</v>
      </c>
      <c r="AF8" s="52" t="s">
        <v>75</v>
      </c>
      <c r="AG8" s="5" t="s">
        <v>36</v>
      </c>
      <c r="AH8" s="226" t="s">
        <v>19</v>
      </c>
      <c r="AI8" s="236">
        <v>12</v>
      </c>
      <c r="AJ8" s="244">
        <v>14</v>
      </c>
      <c r="AK8" s="256">
        <f t="shared" si="2"/>
        <v>13.200000000000001</v>
      </c>
      <c r="AL8" s="257">
        <f t="shared" si="0"/>
        <v>15.400000000000002</v>
      </c>
      <c r="AM8" s="256">
        <f t="shared" si="2"/>
        <v>13.200000000000001</v>
      </c>
      <c r="AN8" s="252">
        <f t="shared" si="0"/>
        <v>15.400000000000002</v>
      </c>
      <c r="AO8" s="256">
        <f t="shared" si="2"/>
        <v>13.200000000000001</v>
      </c>
      <c r="AP8" s="257">
        <f t="shared" si="0"/>
        <v>15.400000000000002</v>
      </c>
      <c r="AQ8" s="256">
        <f t="shared" si="2"/>
        <v>13.200000000000001</v>
      </c>
      <c r="AR8" s="257">
        <f t="shared" si="0"/>
        <v>15.400000000000002</v>
      </c>
      <c r="AS8" s="258">
        <f t="shared" si="3"/>
        <v>14.399999999999999</v>
      </c>
      <c r="AT8" s="259">
        <f t="shared" si="1"/>
        <v>16.8</v>
      </c>
      <c r="AU8" s="258">
        <f t="shared" si="3"/>
        <v>14.399999999999999</v>
      </c>
      <c r="AV8" s="253">
        <f t="shared" si="1"/>
        <v>16.8</v>
      </c>
      <c r="AW8" s="258">
        <f t="shared" si="3"/>
        <v>14.399999999999999</v>
      </c>
      <c r="AX8" s="259">
        <f t="shared" si="1"/>
        <v>16.8</v>
      </c>
      <c r="AY8" s="258">
        <f t="shared" si="3"/>
        <v>14.399999999999999</v>
      </c>
      <c r="AZ8" s="259">
        <f t="shared" si="1"/>
        <v>16.8</v>
      </c>
      <c r="BA8" s="260">
        <f t="shared" si="4"/>
        <v>15.600000000000001</v>
      </c>
      <c r="BB8" s="261">
        <f t="shared" si="5"/>
        <v>18.2</v>
      </c>
      <c r="BC8" s="260">
        <f t="shared" si="4"/>
        <v>15.600000000000001</v>
      </c>
      <c r="BD8" s="261">
        <f t="shared" si="5"/>
        <v>18.2</v>
      </c>
      <c r="BE8" s="268">
        <f t="shared" si="6"/>
        <v>16.799999999999997</v>
      </c>
      <c r="BF8" s="269">
        <f t="shared" si="7"/>
        <v>19.599999999999998</v>
      </c>
      <c r="BG8" s="265">
        <f t="shared" si="8"/>
        <v>18</v>
      </c>
      <c r="BH8" s="204">
        <f t="shared" si="9"/>
        <v>21</v>
      </c>
    </row>
    <row r="9" spans="1:60" ht="21.95" customHeight="1" thickBot="1" x14ac:dyDescent="0.35">
      <c r="A9" s="10"/>
      <c r="B9" s="3" t="s">
        <v>13</v>
      </c>
      <c r="C9" s="333" t="s">
        <v>15</v>
      </c>
      <c r="D9" s="334"/>
      <c r="E9" s="335"/>
      <c r="F9" s="84" t="s">
        <v>154</v>
      </c>
      <c r="G9" s="86"/>
      <c r="H9" s="10"/>
      <c r="I9" s="10"/>
      <c r="J9" s="169" t="s">
        <v>8</v>
      </c>
      <c r="K9" s="36">
        <v>6</v>
      </c>
      <c r="L9" s="166">
        <v>6</v>
      </c>
      <c r="M9" s="343"/>
      <c r="N9" s="296"/>
      <c r="O9" s="127"/>
      <c r="Z9" s="143">
        <v>45</v>
      </c>
      <c r="AA9" s="6">
        <v>125</v>
      </c>
      <c r="AB9" s="6">
        <v>135</v>
      </c>
      <c r="AC9" s="6">
        <v>160</v>
      </c>
      <c r="AD9" s="144">
        <v>195</v>
      </c>
      <c r="AF9" s="52" t="s">
        <v>75</v>
      </c>
      <c r="AG9" s="5" t="s">
        <v>92</v>
      </c>
      <c r="AH9" s="226" t="s">
        <v>19</v>
      </c>
      <c r="AI9" s="236">
        <v>14</v>
      </c>
      <c r="AJ9" s="244">
        <v>16</v>
      </c>
      <c r="AK9" s="256">
        <f t="shared" si="2"/>
        <v>15.400000000000002</v>
      </c>
      <c r="AL9" s="257">
        <f t="shared" si="0"/>
        <v>17.600000000000001</v>
      </c>
      <c r="AM9" s="256">
        <f t="shared" si="2"/>
        <v>15.400000000000002</v>
      </c>
      <c r="AN9" s="252">
        <f t="shared" si="0"/>
        <v>17.600000000000001</v>
      </c>
      <c r="AO9" s="266">
        <f t="shared" si="2"/>
        <v>15.400000000000002</v>
      </c>
      <c r="AP9" s="267">
        <f t="shared" si="0"/>
        <v>17.600000000000001</v>
      </c>
      <c r="AQ9" s="256">
        <f t="shared" si="2"/>
        <v>15.400000000000002</v>
      </c>
      <c r="AR9" s="257">
        <f t="shared" si="0"/>
        <v>17.600000000000001</v>
      </c>
      <c r="AS9" s="258">
        <f t="shared" si="3"/>
        <v>16.8</v>
      </c>
      <c r="AT9" s="259">
        <f t="shared" si="1"/>
        <v>19.2</v>
      </c>
      <c r="AU9" s="258">
        <f t="shared" si="3"/>
        <v>16.8</v>
      </c>
      <c r="AV9" s="253">
        <f t="shared" si="1"/>
        <v>19.2</v>
      </c>
      <c r="AW9" s="258">
        <f t="shared" si="3"/>
        <v>16.8</v>
      </c>
      <c r="AX9" s="259">
        <f t="shared" si="1"/>
        <v>19.2</v>
      </c>
      <c r="AY9" s="258">
        <f t="shared" si="3"/>
        <v>16.8</v>
      </c>
      <c r="AZ9" s="259">
        <f t="shared" si="1"/>
        <v>19.2</v>
      </c>
      <c r="BA9" s="260">
        <f t="shared" si="4"/>
        <v>18.2</v>
      </c>
      <c r="BB9" s="261">
        <f t="shared" si="5"/>
        <v>20.8</v>
      </c>
      <c r="BC9" s="260">
        <f t="shared" si="4"/>
        <v>18.2</v>
      </c>
      <c r="BD9" s="261">
        <f t="shared" si="5"/>
        <v>20.8</v>
      </c>
      <c r="BE9" s="268">
        <f t="shared" si="6"/>
        <v>19.599999999999998</v>
      </c>
      <c r="BF9" s="269">
        <f t="shared" si="7"/>
        <v>22.4</v>
      </c>
      <c r="BG9" s="265">
        <f t="shared" si="8"/>
        <v>21</v>
      </c>
      <c r="BH9" s="204">
        <f t="shared" si="9"/>
        <v>24</v>
      </c>
    </row>
    <row r="10" spans="1:60" ht="21.75" customHeight="1" thickBot="1" x14ac:dyDescent="0.35">
      <c r="A10" s="10"/>
      <c r="B10" s="4" t="s">
        <v>171</v>
      </c>
      <c r="C10" s="333" t="s">
        <v>8</v>
      </c>
      <c r="D10" s="334"/>
      <c r="E10" s="335"/>
      <c r="F10" s="87" t="s">
        <v>149</v>
      </c>
      <c r="G10" s="88"/>
      <c r="H10" s="10"/>
      <c r="I10" s="10"/>
      <c r="J10" s="169" t="s">
        <v>9</v>
      </c>
      <c r="K10" s="36">
        <v>7</v>
      </c>
      <c r="L10" s="166">
        <v>7</v>
      </c>
      <c r="M10" s="343"/>
      <c r="N10" s="296"/>
      <c r="O10" s="127"/>
      <c r="Z10" s="143">
        <v>50</v>
      </c>
      <c r="AA10" s="6">
        <v>150</v>
      </c>
      <c r="AB10" s="6">
        <v>160</v>
      </c>
      <c r="AC10" s="6">
        <v>190</v>
      </c>
      <c r="AD10" s="144">
        <v>230</v>
      </c>
      <c r="AF10" s="52" t="s">
        <v>98</v>
      </c>
      <c r="AG10" s="5" t="s">
        <v>93</v>
      </c>
      <c r="AH10" s="226" t="s">
        <v>19</v>
      </c>
      <c r="AI10" s="236">
        <v>10</v>
      </c>
      <c r="AJ10" s="244">
        <v>12</v>
      </c>
      <c r="AK10" s="256">
        <f t="shared" si="2"/>
        <v>11</v>
      </c>
      <c r="AL10" s="257">
        <f t="shared" si="0"/>
        <v>13.200000000000001</v>
      </c>
      <c r="AM10" s="256">
        <f t="shared" si="2"/>
        <v>11</v>
      </c>
      <c r="AN10" s="252">
        <f t="shared" si="0"/>
        <v>13.200000000000001</v>
      </c>
      <c r="AO10" s="258">
        <f>$AI10*$AV$3</f>
        <v>12</v>
      </c>
      <c r="AP10" s="259">
        <f t="shared" ref="AL10:AR25" si="10">$AJ10*$AV$3</f>
        <v>14.399999999999999</v>
      </c>
      <c r="AQ10" s="258">
        <f>$AI10*$AV$3</f>
        <v>12</v>
      </c>
      <c r="AR10" s="259">
        <f t="shared" si="10"/>
        <v>14.399999999999999</v>
      </c>
      <c r="AS10" s="258">
        <f t="shared" si="3"/>
        <v>12</v>
      </c>
      <c r="AT10" s="259">
        <f t="shared" ref="AT10:AX17" si="11">$AJ10*$AV$3</f>
        <v>14.399999999999999</v>
      </c>
      <c r="AU10" s="258">
        <f t="shared" si="3"/>
        <v>12</v>
      </c>
      <c r="AV10" s="253">
        <f t="shared" si="11"/>
        <v>14.399999999999999</v>
      </c>
      <c r="AW10" s="258">
        <f t="shared" si="3"/>
        <v>12</v>
      </c>
      <c r="AX10" s="259">
        <f t="shared" si="11"/>
        <v>14.399999999999999</v>
      </c>
      <c r="AY10" s="260">
        <f t="shared" si="4"/>
        <v>13</v>
      </c>
      <c r="AZ10" s="261">
        <f t="shared" si="5"/>
        <v>15.600000000000001</v>
      </c>
      <c r="BA10" s="260">
        <f t="shared" si="4"/>
        <v>13</v>
      </c>
      <c r="BB10" s="261">
        <f t="shared" si="5"/>
        <v>15.600000000000001</v>
      </c>
      <c r="BC10" s="268">
        <f t="shared" si="6"/>
        <v>14</v>
      </c>
      <c r="BD10" s="269">
        <f t="shared" si="7"/>
        <v>16.799999999999997</v>
      </c>
      <c r="BE10" s="272">
        <f t="shared" si="8"/>
        <v>15</v>
      </c>
      <c r="BF10" s="273">
        <f t="shared" si="9"/>
        <v>18</v>
      </c>
      <c r="BG10" s="217" t="s">
        <v>177</v>
      </c>
      <c r="BH10" s="200" t="s">
        <v>177</v>
      </c>
    </row>
    <row r="11" spans="1:60" ht="21.95" customHeight="1" thickBot="1" x14ac:dyDescent="0.35">
      <c r="A11" s="10"/>
      <c r="B11" s="4" t="s">
        <v>126</v>
      </c>
      <c r="C11" s="333" t="s">
        <v>10</v>
      </c>
      <c r="D11" s="334"/>
      <c r="E11" s="335"/>
      <c r="F11" s="89" t="s">
        <v>170</v>
      </c>
      <c r="G11" s="90"/>
      <c r="H11" s="10"/>
      <c r="I11" s="10"/>
      <c r="J11" s="143" t="s">
        <v>66</v>
      </c>
      <c r="K11" s="36">
        <v>8</v>
      </c>
      <c r="L11" s="166">
        <v>8</v>
      </c>
      <c r="M11" s="343"/>
      <c r="N11" s="296" t="s">
        <v>33</v>
      </c>
      <c r="O11" s="127"/>
      <c r="Z11" s="143">
        <v>55</v>
      </c>
      <c r="AA11" s="6">
        <v>175</v>
      </c>
      <c r="AB11" s="6">
        <v>185</v>
      </c>
      <c r="AC11" s="6">
        <v>220</v>
      </c>
      <c r="AD11" s="144">
        <v>265</v>
      </c>
      <c r="AF11" s="52" t="s">
        <v>98</v>
      </c>
      <c r="AG11" s="5" t="s">
        <v>35</v>
      </c>
      <c r="AH11" s="226" t="s">
        <v>19</v>
      </c>
      <c r="AI11" s="236">
        <v>14</v>
      </c>
      <c r="AJ11" s="244">
        <v>16</v>
      </c>
      <c r="AK11" s="256">
        <f t="shared" si="2"/>
        <v>15.400000000000002</v>
      </c>
      <c r="AL11" s="257">
        <f t="shared" si="0"/>
        <v>17.600000000000001</v>
      </c>
      <c r="AM11" s="256">
        <f t="shared" si="2"/>
        <v>15.400000000000002</v>
      </c>
      <c r="AN11" s="252">
        <f t="shared" si="0"/>
        <v>17.600000000000001</v>
      </c>
      <c r="AO11" s="258">
        <f t="shared" ref="AO11:AO17" si="12">$AI11*$AV$3</f>
        <v>16.8</v>
      </c>
      <c r="AP11" s="259">
        <f t="shared" si="10"/>
        <v>19.2</v>
      </c>
      <c r="AQ11" s="258">
        <f t="shared" ref="AQ11:AQ17" si="13">$AI11*$AV$3</f>
        <v>16.8</v>
      </c>
      <c r="AR11" s="259">
        <f t="shared" si="10"/>
        <v>19.2</v>
      </c>
      <c r="AS11" s="258">
        <f t="shared" si="3"/>
        <v>16.8</v>
      </c>
      <c r="AT11" s="259">
        <f t="shared" si="11"/>
        <v>19.2</v>
      </c>
      <c r="AU11" s="258">
        <f t="shared" si="3"/>
        <v>16.8</v>
      </c>
      <c r="AV11" s="253">
        <f t="shared" si="11"/>
        <v>19.2</v>
      </c>
      <c r="AW11" s="258">
        <f t="shared" si="3"/>
        <v>16.8</v>
      </c>
      <c r="AX11" s="259">
        <f t="shared" si="11"/>
        <v>19.2</v>
      </c>
      <c r="AY11" s="260">
        <f t="shared" si="4"/>
        <v>18.2</v>
      </c>
      <c r="AZ11" s="261">
        <f t="shared" si="5"/>
        <v>20.8</v>
      </c>
      <c r="BA11" s="260">
        <f t="shared" si="4"/>
        <v>18.2</v>
      </c>
      <c r="BB11" s="261">
        <f t="shared" si="5"/>
        <v>20.8</v>
      </c>
      <c r="BC11" s="268">
        <f t="shared" si="6"/>
        <v>19.599999999999998</v>
      </c>
      <c r="BD11" s="269">
        <f t="shared" si="7"/>
        <v>22.4</v>
      </c>
      <c r="BE11" s="272">
        <f t="shared" si="8"/>
        <v>21</v>
      </c>
      <c r="BF11" s="273">
        <f t="shared" si="9"/>
        <v>24</v>
      </c>
      <c r="BG11" s="217" t="s">
        <v>177</v>
      </c>
      <c r="BH11" s="200" t="s">
        <v>177</v>
      </c>
    </row>
    <row r="12" spans="1:60" ht="21.95" customHeight="1" thickBot="1" x14ac:dyDescent="0.35">
      <c r="A12" s="10"/>
      <c r="B12" s="4" t="s">
        <v>136</v>
      </c>
      <c r="C12" s="333" t="s">
        <v>128</v>
      </c>
      <c r="D12" s="334"/>
      <c r="E12" s="335"/>
      <c r="F12" s="84" t="s">
        <v>153</v>
      </c>
      <c r="G12" s="90"/>
      <c r="H12" s="10"/>
      <c r="I12" s="10"/>
      <c r="J12" s="169" t="s">
        <v>128</v>
      </c>
      <c r="K12" s="36">
        <v>9</v>
      </c>
      <c r="L12" s="166">
        <v>9</v>
      </c>
      <c r="M12" s="344"/>
      <c r="N12" s="296"/>
      <c r="O12" s="127"/>
      <c r="Z12" s="143">
        <v>60</v>
      </c>
      <c r="AA12" s="6">
        <v>200</v>
      </c>
      <c r="AB12" s="6">
        <v>210</v>
      </c>
      <c r="AC12" s="6">
        <v>250</v>
      </c>
      <c r="AD12" s="144">
        <v>300</v>
      </c>
      <c r="AF12" s="52" t="s">
        <v>98</v>
      </c>
      <c r="AG12" s="5" t="s">
        <v>36</v>
      </c>
      <c r="AH12" s="226" t="s">
        <v>19</v>
      </c>
      <c r="AI12" s="236">
        <v>16</v>
      </c>
      <c r="AJ12" s="244">
        <v>18</v>
      </c>
      <c r="AK12" s="256">
        <f t="shared" si="2"/>
        <v>17.600000000000001</v>
      </c>
      <c r="AL12" s="257">
        <f t="shared" si="0"/>
        <v>19.8</v>
      </c>
      <c r="AM12" s="256">
        <f t="shared" si="2"/>
        <v>17.600000000000001</v>
      </c>
      <c r="AN12" s="252">
        <f t="shared" si="0"/>
        <v>19.8</v>
      </c>
      <c r="AO12" s="258">
        <f t="shared" si="12"/>
        <v>19.2</v>
      </c>
      <c r="AP12" s="259">
        <f t="shared" si="10"/>
        <v>21.599999999999998</v>
      </c>
      <c r="AQ12" s="258">
        <f t="shared" si="13"/>
        <v>19.2</v>
      </c>
      <c r="AR12" s="259">
        <f t="shared" si="10"/>
        <v>21.599999999999998</v>
      </c>
      <c r="AS12" s="258">
        <f t="shared" si="3"/>
        <v>19.2</v>
      </c>
      <c r="AT12" s="259">
        <f t="shared" si="11"/>
        <v>21.599999999999998</v>
      </c>
      <c r="AU12" s="258">
        <f t="shared" si="3"/>
        <v>19.2</v>
      </c>
      <c r="AV12" s="253">
        <f t="shared" si="11"/>
        <v>21.599999999999998</v>
      </c>
      <c r="AW12" s="258">
        <f t="shared" si="3"/>
        <v>19.2</v>
      </c>
      <c r="AX12" s="259">
        <f t="shared" si="11"/>
        <v>21.599999999999998</v>
      </c>
      <c r="AY12" s="260">
        <f t="shared" si="4"/>
        <v>20.8</v>
      </c>
      <c r="AZ12" s="261">
        <f t="shared" si="5"/>
        <v>23.400000000000002</v>
      </c>
      <c r="BA12" s="260">
        <f t="shared" si="4"/>
        <v>20.8</v>
      </c>
      <c r="BB12" s="261">
        <f t="shared" si="5"/>
        <v>23.400000000000002</v>
      </c>
      <c r="BC12" s="268">
        <f t="shared" si="6"/>
        <v>22.4</v>
      </c>
      <c r="BD12" s="269">
        <f t="shared" si="7"/>
        <v>25.2</v>
      </c>
      <c r="BE12" s="272">
        <f t="shared" si="8"/>
        <v>24</v>
      </c>
      <c r="BF12" s="273">
        <f t="shared" si="9"/>
        <v>27</v>
      </c>
      <c r="BG12" s="217" t="s">
        <v>177</v>
      </c>
      <c r="BH12" s="200" t="s">
        <v>177</v>
      </c>
    </row>
    <row r="13" spans="1:60" ht="21.95" customHeight="1" thickBot="1" x14ac:dyDescent="0.35">
      <c r="A13" s="10"/>
      <c r="B13" s="31" t="s">
        <v>95</v>
      </c>
      <c r="C13" s="333" t="s">
        <v>96</v>
      </c>
      <c r="D13" s="334"/>
      <c r="E13" s="335"/>
      <c r="F13" s="199" t="s">
        <v>147</v>
      </c>
      <c r="G13" s="85" t="str">
        <f>IF(C13="NONE","","See Note (e) and AASHTO RDG Tables 3.1 and 3.2")</f>
        <v/>
      </c>
      <c r="H13" s="194"/>
      <c r="I13" s="10"/>
      <c r="J13" s="169" t="s">
        <v>134</v>
      </c>
      <c r="K13" s="36">
        <v>10</v>
      </c>
      <c r="L13" s="166">
        <v>10</v>
      </c>
      <c r="M13" s="344"/>
      <c r="N13" s="296"/>
      <c r="O13" s="127"/>
      <c r="Z13" s="143">
        <v>65</v>
      </c>
      <c r="AA13" s="6">
        <v>225</v>
      </c>
      <c r="AB13" s="6">
        <v>250</v>
      </c>
      <c r="AC13" s="6">
        <v>290</v>
      </c>
      <c r="AD13" s="144">
        <v>330</v>
      </c>
      <c r="AF13" s="52" t="s">
        <v>98</v>
      </c>
      <c r="AG13" s="5" t="s">
        <v>92</v>
      </c>
      <c r="AH13" s="226" t="s">
        <v>19</v>
      </c>
      <c r="AI13" s="236">
        <v>20</v>
      </c>
      <c r="AJ13" s="244">
        <v>22</v>
      </c>
      <c r="AK13" s="256">
        <f t="shared" si="2"/>
        <v>22</v>
      </c>
      <c r="AL13" s="257">
        <f t="shared" si="0"/>
        <v>24.200000000000003</v>
      </c>
      <c r="AM13" s="256">
        <f t="shared" si="2"/>
        <v>22</v>
      </c>
      <c r="AN13" s="252">
        <f t="shared" si="0"/>
        <v>24.200000000000003</v>
      </c>
      <c r="AO13" s="258">
        <f t="shared" si="12"/>
        <v>24</v>
      </c>
      <c r="AP13" s="259">
        <f t="shared" si="10"/>
        <v>26.4</v>
      </c>
      <c r="AQ13" s="258">
        <f t="shared" si="13"/>
        <v>24</v>
      </c>
      <c r="AR13" s="259">
        <f t="shared" si="10"/>
        <v>26.4</v>
      </c>
      <c r="AS13" s="258">
        <f t="shared" si="3"/>
        <v>24</v>
      </c>
      <c r="AT13" s="259">
        <f t="shared" si="11"/>
        <v>26.4</v>
      </c>
      <c r="AU13" s="258">
        <f t="shared" si="3"/>
        <v>24</v>
      </c>
      <c r="AV13" s="253">
        <f t="shared" si="11"/>
        <v>26.4</v>
      </c>
      <c r="AW13" s="258">
        <f t="shared" si="3"/>
        <v>24</v>
      </c>
      <c r="AX13" s="259">
        <f t="shared" si="11"/>
        <v>26.4</v>
      </c>
      <c r="AY13" s="260">
        <f t="shared" si="4"/>
        <v>26</v>
      </c>
      <c r="AZ13" s="261">
        <f t="shared" si="5"/>
        <v>28.6</v>
      </c>
      <c r="BA13" s="260">
        <f t="shared" si="4"/>
        <v>26</v>
      </c>
      <c r="BB13" s="261">
        <f t="shared" si="5"/>
        <v>28.6</v>
      </c>
      <c r="BC13" s="268">
        <f t="shared" si="6"/>
        <v>28</v>
      </c>
      <c r="BD13" s="269">
        <f t="shared" si="7"/>
        <v>30.799999999999997</v>
      </c>
      <c r="BE13" s="272">
        <f t="shared" si="8"/>
        <v>30</v>
      </c>
      <c r="BF13" s="273">
        <f t="shared" si="9"/>
        <v>33</v>
      </c>
      <c r="BG13" s="217" t="s">
        <v>177</v>
      </c>
      <c r="BH13" s="200" t="s">
        <v>177</v>
      </c>
    </row>
    <row r="14" spans="1:60" ht="21.95" customHeight="1" thickBot="1" x14ac:dyDescent="0.35">
      <c r="A14" s="10"/>
      <c r="B14" s="3" t="s">
        <v>34</v>
      </c>
      <c r="C14" s="333">
        <v>44</v>
      </c>
      <c r="D14" s="334"/>
      <c r="E14" s="335"/>
      <c r="F14" s="325" t="str">
        <f>IF(C14&lt;C20,"WARNING-Value Less than Minimum Clear Zone, refer to the Roadside Design Guide",IF(C14&gt;E20,"WARNING-Value Greater than Maximum Clear Zone, refer to the Roadside Design Guide","Enter Extent of Hazardous Area (La) Use Lc as a guide- refer to the Roadside Design Guide"))</f>
        <v>Enter Extent of Hazardous Area (La) Use Lc as a guide- refer to the Roadside Design Guide</v>
      </c>
      <c r="G14" s="326"/>
      <c r="H14" s="10"/>
      <c r="I14" s="10"/>
      <c r="J14" s="170" t="s">
        <v>135</v>
      </c>
      <c r="K14" s="36">
        <v>11</v>
      </c>
      <c r="L14" s="166">
        <v>11</v>
      </c>
      <c r="M14" s="344"/>
      <c r="N14" s="296"/>
      <c r="O14" s="127"/>
      <c r="Z14" s="143">
        <v>70</v>
      </c>
      <c r="AA14" s="6">
        <v>250</v>
      </c>
      <c r="AB14" s="6">
        <v>290</v>
      </c>
      <c r="AC14" s="6">
        <v>330</v>
      </c>
      <c r="AD14" s="144">
        <v>360</v>
      </c>
      <c r="AF14" s="52" t="s">
        <v>99</v>
      </c>
      <c r="AG14" s="5" t="s">
        <v>93</v>
      </c>
      <c r="AH14" s="226" t="s">
        <v>19</v>
      </c>
      <c r="AI14" s="236">
        <v>10</v>
      </c>
      <c r="AJ14" s="244">
        <v>12</v>
      </c>
      <c r="AK14" s="256">
        <f t="shared" si="2"/>
        <v>11</v>
      </c>
      <c r="AL14" s="257">
        <f t="shared" si="0"/>
        <v>13.200000000000001</v>
      </c>
      <c r="AM14" s="258">
        <f>$AI14*$AV$3</f>
        <v>12</v>
      </c>
      <c r="AN14" s="253">
        <f t="shared" si="10"/>
        <v>14.399999999999999</v>
      </c>
      <c r="AO14" s="258">
        <f t="shared" si="12"/>
        <v>12</v>
      </c>
      <c r="AP14" s="259">
        <f t="shared" si="10"/>
        <v>14.399999999999999</v>
      </c>
      <c r="AQ14" s="258">
        <f t="shared" si="13"/>
        <v>12</v>
      </c>
      <c r="AR14" s="259">
        <f t="shared" si="10"/>
        <v>14.399999999999999</v>
      </c>
      <c r="AS14" s="258">
        <f t="shared" si="3"/>
        <v>12</v>
      </c>
      <c r="AT14" s="259">
        <f t="shared" si="11"/>
        <v>14.399999999999999</v>
      </c>
      <c r="AU14" s="260">
        <f t="shared" si="4"/>
        <v>13</v>
      </c>
      <c r="AV14" s="262">
        <f t="shared" ref="AR14:AV29" si="14">$AJ14*$AX$3</f>
        <v>15.600000000000001</v>
      </c>
      <c r="AW14" s="260">
        <f t="shared" si="4"/>
        <v>13</v>
      </c>
      <c r="AX14" s="261">
        <f t="shared" si="5"/>
        <v>15.600000000000001</v>
      </c>
      <c r="AY14" s="268">
        <f t="shared" si="6"/>
        <v>14</v>
      </c>
      <c r="AZ14" s="269">
        <f t="shared" si="7"/>
        <v>16.799999999999997</v>
      </c>
      <c r="BA14" s="268">
        <f t="shared" si="6"/>
        <v>14</v>
      </c>
      <c r="BB14" s="269">
        <f t="shared" si="7"/>
        <v>16.799999999999997</v>
      </c>
      <c r="BC14" s="272">
        <f t="shared" si="8"/>
        <v>15</v>
      </c>
      <c r="BD14" s="273">
        <f t="shared" si="9"/>
        <v>18</v>
      </c>
      <c r="BE14" s="274" t="s">
        <v>177</v>
      </c>
      <c r="BF14" s="275" t="s">
        <v>177</v>
      </c>
      <c r="BG14" s="217" t="s">
        <v>177</v>
      </c>
      <c r="BH14" s="200" t="s">
        <v>177</v>
      </c>
    </row>
    <row r="15" spans="1:60" ht="21.95" customHeight="1" thickTop="1" thickBot="1" x14ac:dyDescent="0.35">
      <c r="A15" s="10"/>
      <c r="B15" s="3" t="s">
        <v>12</v>
      </c>
      <c r="C15" s="333">
        <v>10</v>
      </c>
      <c r="D15" s="334"/>
      <c r="E15" s="335"/>
      <c r="F15" s="84" t="s">
        <v>157</v>
      </c>
      <c r="G15" s="86"/>
      <c r="H15" s="10"/>
      <c r="I15" s="10"/>
      <c r="J15" s="168" t="s">
        <v>127</v>
      </c>
      <c r="K15" s="36">
        <v>12</v>
      </c>
      <c r="L15" s="166">
        <v>12</v>
      </c>
      <c r="M15" s="344"/>
      <c r="N15" s="296"/>
      <c r="O15" s="127"/>
      <c r="P15" s="345" t="s">
        <v>120</v>
      </c>
      <c r="Q15" s="346"/>
      <c r="R15" s="346"/>
      <c r="S15" s="346"/>
      <c r="T15" s="346"/>
      <c r="U15" s="346"/>
      <c r="V15" s="346"/>
      <c r="W15" s="347"/>
      <c r="Z15" s="145">
        <v>80</v>
      </c>
      <c r="AA15" s="146">
        <v>330</v>
      </c>
      <c r="AB15" s="146">
        <v>380</v>
      </c>
      <c r="AC15" s="146">
        <v>430</v>
      </c>
      <c r="AD15" s="147">
        <v>470</v>
      </c>
      <c r="AF15" s="52" t="s">
        <v>99</v>
      </c>
      <c r="AG15" s="5" t="s">
        <v>35</v>
      </c>
      <c r="AH15" s="226" t="s">
        <v>19</v>
      </c>
      <c r="AI15" s="236">
        <v>14</v>
      </c>
      <c r="AJ15" s="244">
        <v>16</v>
      </c>
      <c r="AK15" s="256">
        <f t="shared" si="2"/>
        <v>15.400000000000002</v>
      </c>
      <c r="AL15" s="257">
        <f t="shared" si="0"/>
        <v>17.600000000000001</v>
      </c>
      <c r="AM15" s="258">
        <f t="shared" ref="AM15:AM29" si="15">$AI15*$AV$3</f>
        <v>16.8</v>
      </c>
      <c r="AN15" s="253">
        <f t="shared" si="10"/>
        <v>19.2</v>
      </c>
      <c r="AO15" s="258">
        <f t="shared" si="12"/>
        <v>16.8</v>
      </c>
      <c r="AP15" s="259">
        <f t="shared" si="10"/>
        <v>19.2</v>
      </c>
      <c r="AQ15" s="258">
        <f t="shared" si="13"/>
        <v>16.8</v>
      </c>
      <c r="AR15" s="259">
        <f t="shared" si="10"/>
        <v>19.2</v>
      </c>
      <c r="AS15" s="258">
        <f t="shared" si="3"/>
        <v>16.8</v>
      </c>
      <c r="AT15" s="259">
        <f t="shared" si="11"/>
        <v>19.2</v>
      </c>
      <c r="AU15" s="260">
        <f t="shared" si="4"/>
        <v>18.2</v>
      </c>
      <c r="AV15" s="262">
        <f t="shared" si="14"/>
        <v>20.8</v>
      </c>
      <c r="AW15" s="260">
        <f t="shared" si="4"/>
        <v>18.2</v>
      </c>
      <c r="AX15" s="261">
        <f t="shared" si="5"/>
        <v>20.8</v>
      </c>
      <c r="AY15" s="268">
        <f t="shared" si="6"/>
        <v>19.599999999999998</v>
      </c>
      <c r="AZ15" s="269">
        <f t="shared" si="7"/>
        <v>22.4</v>
      </c>
      <c r="BA15" s="268">
        <f t="shared" si="6"/>
        <v>19.599999999999998</v>
      </c>
      <c r="BB15" s="269">
        <f t="shared" si="7"/>
        <v>22.4</v>
      </c>
      <c r="BC15" s="272">
        <f t="shared" si="8"/>
        <v>21</v>
      </c>
      <c r="BD15" s="273">
        <f t="shared" si="9"/>
        <v>24</v>
      </c>
      <c r="BE15" s="274" t="s">
        <v>177</v>
      </c>
      <c r="BF15" s="275" t="s">
        <v>177</v>
      </c>
      <c r="BG15" s="217" t="s">
        <v>177</v>
      </c>
      <c r="BH15" s="200" t="s">
        <v>177</v>
      </c>
    </row>
    <row r="16" spans="1:60" ht="21.95" customHeight="1" thickBot="1" x14ac:dyDescent="0.35">
      <c r="A16" s="10"/>
      <c r="B16" s="64" t="s">
        <v>25</v>
      </c>
      <c r="C16" s="209"/>
      <c r="D16" s="209"/>
      <c r="E16" s="95"/>
      <c r="F16" s="285" t="s">
        <v>186</v>
      </c>
      <c r="G16" s="69"/>
      <c r="H16" s="10"/>
      <c r="I16" s="10"/>
      <c r="J16" s="169" t="s">
        <v>10</v>
      </c>
      <c r="K16" s="36">
        <v>13</v>
      </c>
      <c r="L16" s="166">
        <v>13</v>
      </c>
      <c r="M16" s="344"/>
      <c r="N16" s="296"/>
      <c r="O16" s="127"/>
      <c r="P16" s="136">
        <f>C14</f>
        <v>44</v>
      </c>
      <c r="Q16" s="38">
        <f>C15</f>
        <v>10</v>
      </c>
      <c r="R16" s="40">
        <f>C22</f>
        <v>193.18181818181819</v>
      </c>
      <c r="S16" s="39">
        <f>AA2</f>
        <v>250</v>
      </c>
      <c r="T16" s="37" t="s">
        <v>181</v>
      </c>
      <c r="U16" s="210">
        <f>C20</f>
        <v>36</v>
      </c>
      <c r="V16" s="37" t="s">
        <v>106</v>
      </c>
      <c r="W16" s="137" t="str">
        <f>C13</f>
        <v>NONE</v>
      </c>
      <c r="X16" s="135"/>
      <c r="AB16" s="7"/>
      <c r="AF16" s="52" t="s">
        <v>99</v>
      </c>
      <c r="AG16" s="5" t="s">
        <v>36</v>
      </c>
      <c r="AH16" s="226" t="s">
        <v>19</v>
      </c>
      <c r="AI16" s="236">
        <v>16</v>
      </c>
      <c r="AJ16" s="244">
        <v>18</v>
      </c>
      <c r="AK16" s="256">
        <f t="shared" si="2"/>
        <v>17.600000000000001</v>
      </c>
      <c r="AL16" s="257">
        <f t="shared" si="0"/>
        <v>19.8</v>
      </c>
      <c r="AM16" s="258">
        <f t="shared" si="15"/>
        <v>19.2</v>
      </c>
      <c r="AN16" s="253">
        <f t="shared" si="10"/>
        <v>21.599999999999998</v>
      </c>
      <c r="AO16" s="258">
        <f t="shared" si="12"/>
        <v>19.2</v>
      </c>
      <c r="AP16" s="259">
        <f t="shared" si="10"/>
        <v>21.599999999999998</v>
      </c>
      <c r="AQ16" s="258">
        <f t="shared" si="13"/>
        <v>19.2</v>
      </c>
      <c r="AR16" s="259">
        <f t="shared" si="10"/>
        <v>21.599999999999998</v>
      </c>
      <c r="AS16" s="258">
        <f t="shared" si="3"/>
        <v>19.2</v>
      </c>
      <c r="AT16" s="259">
        <f t="shared" si="11"/>
        <v>21.599999999999998</v>
      </c>
      <c r="AU16" s="260">
        <f t="shared" si="4"/>
        <v>20.8</v>
      </c>
      <c r="AV16" s="262">
        <f t="shared" si="14"/>
        <v>23.400000000000002</v>
      </c>
      <c r="AW16" s="260">
        <f t="shared" si="4"/>
        <v>20.8</v>
      </c>
      <c r="AX16" s="261">
        <f t="shared" si="5"/>
        <v>23.400000000000002</v>
      </c>
      <c r="AY16" s="268">
        <f t="shared" si="6"/>
        <v>22.4</v>
      </c>
      <c r="AZ16" s="269">
        <f t="shared" si="7"/>
        <v>25.2</v>
      </c>
      <c r="BA16" s="268">
        <f t="shared" si="6"/>
        <v>22.4</v>
      </c>
      <c r="BB16" s="269">
        <f t="shared" si="7"/>
        <v>25.2</v>
      </c>
      <c r="BC16" s="272">
        <f t="shared" si="8"/>
        <v>24</v>
      </c>
      <c r="BD16" s="273">
        <f t="shared" si="9"/>
        <v>27</v>
      </c>
      <c r="BE16" s="274" t="s">
        <v>177</v>
      </c>
      <c r="BF16" s="275" t="s">
        <v>177</v>
      </c>
      <c r="BG16" s="217" t="s">
        <v>177</v>
      </c>
      <c r="BH16" s="200" t="s">
        <v>177</v>
      </c>
    </row>
    <row r="17" spans="1:60" ht="24.95" customHeight="1" thickBot="1" x14ac:dyDescent="0.35">
      <c r="A17" s="10"/>
      <c r="B17" s="91" t="s">
        <v>129</v>
      </c>
      <c r="C17" s="357" t="str">
        <f>IF(C12="parallel","",C25+12.5)</f>
        <v/>
      </c>
      <c r="D17" s="341"/>
      <c r="E17" s="342"/>
      <c r="F17" s="84" t="str">
        <f>IF(C12="parallel","N/A for Parallel Barrier Type","Safety Barrier-12.5' beyond Stiffness Trans. Or 25' beyond Thrie-Beam Trans.")</f>
        <v>N/A for Parallel Barrier Type</v>
      </c>
      <c r="G17" s="92"/>
      <c r="H17" s="10"/>
      <c r="I17" s="10"/>
      <c r="J17" s="169" t="s">
        <v>11</v>
      </c>
      <c r="K17" s="36">
        <v>14</v>
      </c>
      <c r="L17" s="166">
        <v>14</v>
      </c>
      <c r="M17" s="344"/>
      <c r="N17" s="296"/>
      <c r="O17" s="127"/>
      <c r="P17" s="138" t="str">
        <f>C17</f>
        <v/>
      </c>
      <c r="Q17" s="139" t="str">
        <f>C18</f>
        <v/>
      </c>
      <c r="R17" s="140" t="str">
        <f>C23</f>
        <v/>
      </c>
      <c r="S17" s="141" t="str">
        <f>IF(C12="parallel","","Flare Rate (a:b)=")</f>
        <v/>
      </c>
      <c r="T17" s="179" t="str">
        <f>C19</f>
        <v/>
      </c>
      <c r="U17" s="180"/>
      <c r="V17" s="141"/>
      <c r="W17" s="142"/>
      <c r="AF17" s="52" t="s">
        <v>99</v>
      </c>
      <c r="AG17" s="5" t="s">
        <v>92</v>
      </c>
      <c r="AH17" s="226" t="s">
        <v>19</v>
      </c>
      <c r="AI17" s="236">
        <v>20</v>
      </c>
      <c r="AJ17" s="244">
        <v>22</v>
      </c>
      <c r="AK17" s="256">
        <f t="shared" si="2"/>
        <v>22</v>
      </c>
      <c r="AL17" s="257">
        <f t="shared" si="0"/>
        <v>24.200000000000003</v>
      </c>
      <c r="AM17" s="258">
        <f t="shared" si="15"/>
        <v>24</v>
      </c>
      <c r="AN17" s="253">
        <f t="shared" si="10"/>
        <v>26.4</v>
      </c>
      <c r="AO17" s="258">
        <f t="shared" si="12"/>
        <v>24</v>
      </c>
      <c r="AP17" s="259">
        <f t="shared" si="10"/>
        <v>26.4</v>
      </c>
      <c r="AQ17" s="258">
        <f t="shared" si="13"/>
        <v>24</v>
      </c>
      <c r="AR17" s="259">
        <f t="shared" si="10"/>
        <v>26.4</v>
      </c>
      <c r="AS17" s="258">
        <f t="shared" si="3"/>
        <v>24</v>
      </c>
      <c r="AT17" s="259">
        <f t="shared" si="11"/>
        <v>26.4</v>
      </c>
      <c r="AU17" s="260">
        <f t="shared" si="4"/>
        <v>26</v>
      </c>
      <c r="AV17" s="262">
        <f t="shared" si="14"/>
        <v>28.6</v>
      </c>
      <c r="AW17" s="260">
        <f t="shared" si="4"/>
        <v>26</v>
      </c>
      <c r="AX17" s="261">
        <f t="shared" si="5"/>
        <v>28.6</v>
      </c>
      <c r="AY17" s="268">
        <f t="shared" si="6"/>
        <v>28</v>
      </c>
      <c r="AZ17" s="269">
        <f t="shared" si="7"/>
        <v>30.799999999999997</v>
      </c>
      <c r="BA17" s="268">
        <f t="shared" si="6"/>
        <v>28</v>
      </c>
      <c r="BB17" s="269">
        <f t="shared" si="7"/>
        <v>30.799999999999997</v>
      </c>
      <c r="BC17" s="272">
        <f t="shared" si="8"/>
        <v>30</v>
      </c>
      <c r="BD17" s="273">
        <f t="shared" si="9"/>
        <v>33</v>
      </c>
      <c r="BE17" s="274" t="s">
        <v>177</v>
      </c>
      <c r="BF17" s="275" t="s">
        <v>177</v>
      </c>
      <c r="BG17" s="217" t="s">
        <v>177</v>
      </c>
      <c r="BH17" s="200" t="s">
        <v>177</v>
      </c>
    </row>
    <row r="18" spans="1:60" ht="24.95" customHeight="1" thickBot="1" x14ac:dyDescent="0.35">
      <c r="A18" s="10"/>
      <c r="B18" s="91" t="s">
        <v>130</v>
      </c>
      <c r="C18" s="357" t="str">
        <f>IF(C12="parallel","",Z19)</f>
        <v/>
      </c>
      <c r="D18" s="341"/>
      <c r="E18" s="342"/>
      <c r="F18" s="84" t="str">
        <f>IF(C12="parallel","N/A for Parallel Barrier Type","Suggested Shy-Line Offset Value - Table 5-7")</f>
        <v>N/A for Parallel Barrier Type</v>
      </c>
      <c r="G18" s="70"/>
      <c r="H18" s="11"/>
      <c r="I18" s="10"/>
      <c r="J18" s="168" t="s">
        <v>67</v>
      </c>
      <c r="K18" s="36">
        <v>15</v>
      </c>
      <c r="L18" s="166">
        <v>15</v>
      </c>
      <c r="M18" s="344"/>
      <c r="N18" s="296"/>
      <c r="O18" s="127"/>
      <c r="Z18" s="62" t="s">
        <v>138</v>
      </c>
      <c r="AF18" s="52" t="s">
        <v>78</v>
      </c>
      <c r="AG18" s="5" t="s">
        <v>93</v>
      </c>
      <c r="AH18" s="226" t="s">
        <v>19</v>
      </c>
      <c r="AI18" s="236">
        <v>12</v>
      </c>
      <c r="AJ18" s="244">
        <v>14</v>
      </c>
      <c r="AK18" s="258">
        <f>$AI18*$AV$3</f>
        <v>14.399999999999999</v>
      </c>
      <c r="AL18" s="259">
        <f t="shared" si="10"/>
        <v>16.8</v>
      </c>
      <c r="AM18" s="258">
        <f t="shared" si="15"/>
        <v>14.399999999999999</v>
      </c>
      <c r="AN18" s="253">
        <f t="shared" si="10"/>
        <v>16.8</v>
      </c>
      <c r="AO18" s="258">
        <f t="shared" si="2"/>
        <v>13.200000000000001</v>
      </c>
      <c r="AP18" s="259">
        <f t="shared" ref="AP18" si="16">$AJ18*$AV$3</f>
        <v>16.8</v>
      </c>
      <c r="AQ18" s="260">
        <f t="shared" si="4"/>
        <v>15.600000000000001</v>
      </c>
      <c r="AR18" s="261">
        <f t="shared" si="14"/>
        <v>18.2</v>
      </c>
      <c r="AS18" s="260">
        <f t="shared" si="4"/>
        <v>15.600000000000001</v>
      </c>
      <c r="AT18" s="261">
        <f t="shared" si="14"/>
        <v>18.2</v>
      </c>
      <c r="AU18" s="260">
        <f t="shared" si="4"/>
        <v>15.600000000000001</v>
      </c>
      <c r="AV18" s="262">
        <f t="shared" si="14"/>
        <v>18.2</v>
      </c>
      <c r="AW18" s="268">
        <f t="shared" si="6"/>
        <v>16.799999999999997</v>
      </c>
      <c r="AX18" s="269">
        <f t="shared" si="7"/>
        <v>19.599999999999998</v>
      </c>
      <c r="AY18" s="272">
        <f t="shared" ref="AY18:AY25" si="17">$AI18*$BB$3</f>
        <v>18</v>
      </c>
      <c r="AZ18" s="273">
        <f t="shared" ref="AZ18:AZ25" si="18">$AJ18*$BB$3</f>
        <v>21</v>
      </c>
      <c r="BA18" s="272">
        <f t="shared" ref="BA18:BA25" si="19">$AI18*$BB$3</f>
        <v>18</v>
      </c>
      <c r="BB18" s="273">
        <f t="shared" ref="BB18:BB25" si="20">$AJ18*$BB$3</f>
        <v>21</v>
      </c>
      <c r="BC18" s="274" t="s">
        <v>177</v>
      </c>
      <c r="BD18" s="275" t="s">
        <v>177</v>
      </c>
      <c r="BE18" s="274" t="s">
        <v>177</v>
      </c>
      <c r="BF18" s="275" t="s">
        <v>177</v>
      </c>
      <c r="BG18" s="217" t="s">
        <v>177</v>
      </c>
      <c r="BH18" s="200" t="s">
        <v>177</v>
      </c>
    </row>
    <row r="19" spans="1:60" ht="21.95" customHeight="1" thickTop="1" thickBot="1" x14ac:dyDescent="0.35">
      <c r="A19" s="10"/>
      <c r="B19" s="91" t="s">
        <v>148</v>
      </c>
      <c r="C19" s="358" t="str">
        <f>IF(C12="parallel","",Z36)</f>
        <v/>
      </c>
      <c r="D19" s="341"/>
      <c r="E19" s="342"/>
      <c r="F19" s="84" t="str">
        <f>IF(C12="parallel","N/A for Parallel Barrier Type","Suggested Flare Rate - Table 5-9")</f>
        <v>N/A for Parallel Barrier Type</v>
      </c>
      <c r="G19" s="90"/>
      <c r="H19" s="33"/>
      <c r="I19" s="10"/>
      <c r="J19" s="169" t="s">
        <v>14</v>
      </c>
      <c r="K19" s="36">
        <v>16</v>
      </c>
      <c r="L19" s="166">
        <v>16</v>
      </c>
      <c r="M19" s="344"/>
      <c r="N19" s="296"/>
      <c r="O19" s="127"/>
      <c r="Z19" s="151">
        <f>LOOKUP(C6,Z22:Z31,AA22:AA31)</f>
        <v>8</v>
      </c>
      <c r="AA19" s="57"/>
      <c r="AF19" s="52" t="s">
        <v>78</v>
      </c>
      <c r="AG19" s="5" t="s">
        <v>35</v>
      </c>
      <c r="AH19" s="226" t="s">
        <v>19</v>
      </c>
      <c r="AI19" s="236">
        <v>16</v>
      </c>
      <c r="AJ19" s="244">
        <v>18</v>
      </c>
      <c r="AK19" s="258">
        <f t="shared" ref="AK19:AK33" si="21">$AI19*$AV$3</f>
        <v>19.2</v>
      </c>
      <c r="AL19" s="259">
        <f t="shared" si="10"/>
        <v>21.599999999999998</v>
      </c>
      <c r="AM19" s="258">
        <f t="shared" si="15"/>
        <v>19.2</v>
      </c>
      <c r="AN19" s="253">
        <f t="shared" si="10"/>
        <v>21.599999999999998</v>
      </c>
      <c r="AO19" s="258">
        <f t="shared" si="2"/>
        <v>17.600000000000001</v>
      </c>
      <c r="AP19" s="259">
        <f t="shared" ref="AP19:AP29" si="22">$AJ19*$AV$3</f>
        <v>21.599999999999998</v>
      </c>
      <c r="AQ19" s="260">
        <f t="shared" si="4"/>
        <v>20.8</v>
      </c>
      <c r="AR19" s="261">
        <f t="shared" si="14"/>
        <v>23.400000000000002</v>
      </c>
      <c r="AS19" s="260">
        <f t="shared" si="4"/>
        <v>20.8</v>
      </c>
      <c r="AT19" s="261">
        <f t="shared" si="14"/>
        <v>23.400000000000002</v>
      </c>
      <c r="AU19" s="260">
        <f t="shared" si="4"/>
        <v>20.8</v>
      </c>
      <c r="AV19" s="262">
        <f t="shared" si="14"/>
        <v>23.400000000000002</v>
      </c>
      <c r="AW19" s="268">
        <f t="shared" si="6"/>
        <v>22.4</v>
      </c>
      <c r="AX19" s="269">
        <f t="shared" si="7"/>
        <v>25.2</v>
      </c>
      <c r="AY19" s="272">
        <f t="shared" si="17"/>
        <v>24</v>
      </c>
      <c r="AZ19" s="273">
        <f t="shared" si="18"/>
        <v>27</v>
      </c>
      <c r="BA19" s="272">
        <f t="shared" si="19"/>
        <v>24</v>
      </c>
      <c r="BB19" s="273">
        <f t="shared" si="20"/>
        <v>27</v>
      </c>
      <c r="BC19" s="274" t="s">
        <v>177</v>
      </c>
      <c r="BD19" s="275" t="s">
        <v>177</v>
      </c>
      <c r="BE19" s="274" t="s">
        <v>177</v>
      </c>
      <c r="BF19" s="275" t="s">
        <v>177</v>
      </c>
      <c r="BG19" s="217" t="s">
        <v>177</v>
      </c>
      <c r="BH19" s="200" t="s">
        <v>177</v>
      </c>
    </row>
    <row r="20" spans="1:60" ht="21.95" customHeight="1" thickBot="1" x14ac:dyDescent="0.35">
      <c r="A20" s="10"/>
      <c r="B20" s="91" t="s">
        <v>182</v>
      </c>
      <c r="C20" s="212">
        <f>IF(AI3="-","ERROR",AI3)</f>
        <v>36</v>
      </c>
      <c r="D20" s="211" t="s">
        <v>177</v>
      </c>
      <c r="E20" s="213">
        <f>IF(AJ3="-","See Note (e)",AJ3)</f>
        <v>44</v>
      </c>
      <c r="F20" s="325" t="str">
        <f>IF(AND(C13&gt;329,C13&lt;2951),"Clear Zone Curve Correction Factor has been Applied from AASHTO RDG Table 3-2;   - See Notes Below","AASHTO RDG Clear Zone Table 3-1;  See Note Below")</f>
        <v>AASHTO RDG Clear Zone Table 3-1;  See Note Below</v>
      </c>
      <c r="G20" s="327"/>
      <c r="H20" s="10"/>
      <c r="I20" s="10"/>
      <c r="J20" s="169" t="s">
        <v>15</v>
      </c>
      <c r="K20" s="36">
        <v>17</v>
      </c>
      <c r="L20" s="166">
        <v>17</v>
      </c>
      <c r="M20" s="128"/>
      <c r="N20" s="17"/>
      <c r="O20" s="127"/>
      <c r="Q20" s="30"/>
      <c r="R20" s="30"/>
      <c r="Z20" s="152" t="s">
        <v>2</v>
      </c>
      <c r="AA20" s="144" t="s">
        <v>137</v>
      </c>
      <c r="AB20" s="67"/>
      <c r="AC20" s="67"/>
      <c r="AD20" s="67"/>
      <c r="AF20" s="52" t="s">
        <v>78</v>
      </c>
      <c r="AG20" s="5" t="s">
        <v>36</v>
      </c>
      <c r="AH20" s="226" t="s">
        <v>19</v>
      </c>
      <c r="AI20" s="236">
        <v>20</v>
      </c>
      <c r="AJ20" s="244">
        <v>22</v>
      </c>
      <c r="AK20" s="258">
        <f t="shared" si="21"/>
        <v>24</v>
      </c>
      <c r="AL20" s="259">
        <f t="shared" si="10"/>
        <v>26.4</v>
      </c>
      <c r="AM20" s="258">
        <f t="shared" si="15"/>
        <v>24</v>
      </c>
      <c r="AN20" s="253">
        <f t="shared" si="10"/>
        <v>26.4</v>
      </c>
      <c r="AO20" s="258">
        <f t="shared" si="2"/>
        <v>22</v>
      </c>
      <c r="AP20" s="259">
        <f t="shared" si="22"/>
        <v>26.4</v>
      </c>
      <c r="AQ20" s="260">
        <f t="shared" si="4"/>
        <v>26</v>
      </c>
      <c r="AR20" s="261">
        <f t="shared" si="14"/>
        <v>28.6</v>
      </c>
      <c r="AS20" s="260">
        <f t="shared" si="4"/>
        <v>26</v>
      </c>
      <c r="AT20" s="261">
        <f t="shared" si="14"/>
        <v>28.6</v>
      </c>
      <c r="AU20" s="260">
        <f t="shared" si="4"/>
        <v>26</v>
      </c>
      <c r="AV20" s="262">
        <f t="shared" si="14"/>
        <v>28.6</v>
      </c>
      <c r="AW20" s="268">
        <f t="shared" si="6"/>
        <v>28</v>
      </c>
      <c r="AX20" s="269">
        <f t="shared" si="7"/>
        <v>30.799999999999997</v>
      </c>
      <c r="AY20" s="272">
        <f t="shared" si="17"/>
        <v>30</v>
      </c>
      <c r="AZ20" s="273">
        <f t="shared" si="18"/>
        <v>33</v>
      </c>
      <c r="BA20" s="272">
        <f t="shared" si="19"/>
        <v>30</v>
      </c>
      <c r="BB20" s="273">
        <f t="shared" si="20"/>
        <v>33</v>
      </c>
      <c r="BC20" s="274" t="s">
        <v>177</v>
      </c>
      <c r="BD20" s="275" t="s">
        <v>177</v>
      </c>
      <c r="BE20" s="274" t="s">
        <v>177</v>
      </c>
      <c r="BF20" s="275" t="s">
        <v>177</v>
      </c>
      <c r="BG20" s="217" t="s">
        <v>177</v>
      </c>
      <c r="BH20" s="200" t="s">
        <v>177</v>
      </c>
    </row>
    <row r="21" spans="1:60" ht="21.95" customHeight="1" thickBot="1" x14ac:dyDescent="0.35">
      <c r="A21" s="10"/>
      <c r="B21" s="91" t="s">
        <v>31</v>
      </c>
      <c r="C21" s="359">
        <f>AA2</f>
        <v>250</v>
      </c>
      <c r="D21" s="341"/>
      <c r="E21" s="342"/>
      <c r="F21" s="84" t="s">
        <v>175</v>
      </c>
      <c r="G21" s="93"/>
      <c r="H21" s="10"/>
      <c r="I21" s="10"/>
      <c r="J21" s="164"/>
      <c r="K21" s="36">
        <v>18</v>
      </c>
      <c r="L21" s="166">
        <v>18</v>
      </c>
      <c r="M21" s="129"/>
      <c r="N21" s="121" t="str">
        <f>IF(AND(C9="Adjacent",C12="parallel"),"Adjacent_Parallel",IF(AND(C9="Adjacent",C12="flared / rigid"),"Adjacent_Flared_Rigid",IF(AND(C9="Adjacent",C12="flared / semi rigid"),"Adjacent_Flared_Semi_Rigid",IF(AND(C9="Opposing",C12="parallel"),"Opposing_Parallel",IF(AND(C9="Opposing",C12="flared / rigid"),"Opposing_Flared_Rigid",IF(AND(C9="Opposing",C12="flared / semi rigid"),"Opposing_Flared_Semi_Rigid"))))))</f>
        <v>Opposing_Parallel</v>
      </c>
      <c r="O21" s="127"/>
      <c r="Q21" s="30"/>
      <c r="R21" s="30"/>
      <c r="Z21" s="143" t="s">
        <v>3</v>
      </c>
      <c r="AA21" s="144"/>
      <c r="AB21" s="119"/>
      <c r="AC21" s="68"/>
      <c r="AD21" s="68"/>
      <c r="AF21" s="52" t="s">
        <v>78</v>
      </c>
      <c r="AG21" s="5" t="s">
        <v>92</v>
      </c>
      <c r="AH21" s="226" t="s">
        <v>19</v>
      </c>
      <c r="AI21" s="236">
        <v>22</v>
      </c>
      <c r="AJ21" s="244">
        <v>24</v>
      </c>
      <c r="AK21" s="258">
        <f t="shared" si="21"/>
        <v>26.4</v>
      </c>
      <c r="AL21" s="259">
        <f t="shared" si="10"/>
        <v>28.799999999999997</v>
      </c>
      <c r="AM21" s="258">
        <f t="shared" si="15"/>
        <v>26.4</v>
      </c>
      <c r="AN21" s="253">
        <f t="shared" si="10"/>
        <v>28.799999999999997</v>
      </c>
      <c r="AO21" s="258">
        <f t="shared" si="2"/>
        <v>24.200000000000003</v>
      </c>
      <c r="AP21" s="259">
        <f t="shared" si="22"/>
        <v>28.799999999999997</v>
      </c>
      <c r="AQ21" s="260">
        <f t="shared" si="4"/>
        <v>28.6</v>
      </c>
      <c r="AR21" s="261">
        <f t="shared" si="14"/>
        <v>31.200000000000003</v>
      </c>
      <c r="AS21" s="260">
        <f t="shared" si="4"/>
        <v>28.6</v>
      </c>
      <c r="AT21" s="261">
        <f t="shared" si="14"/>
        <v>31.200000000000003</v>
      </c>
      <c r="AU21" s="260">
        <f t="shared" si="4"/>
        <v>28.6</v>
      </c>
      <c r="AV21" s="262">
        <f t="shared" si="14"/>
        <v>31.200000000000003</v>
      </c>
      <c r="AW21" s="268">
        <f t="shared" si="6"/>
        <v>30.799999999999997</v>
      </c>
      <c r="AX21" s="269">
        <f t="shared" si="7"/>
        <v>33.599999999999994</v>
      </c>
      <c r="AY21" s="272">
        <f t="shared" si="17"/>
        <v>33</v>
      </c>
      <c r="AZ21" s="273">
        <f t="shared" si="18"/>
        <v>36</v>
      </c>
      <c r="BA21" s="272">
        <f t="shared" si="19"/>
        <v>33</v>
      </c>
      <c r="BB21" s="273">
        <f t="shared" si="20"/>
        <v>36</v>
      </c>
      <c r="BC21" s="274" t="s">
        <v>177</v>
      </c>
      <c r="BD21" s="275" t="s">
        <v>177</v>
      </c>
      <c r="BE21" s="274" t="s">
        <v>177</v>
      </c>
      <c r="BF21" s="275" t="s">
        <v>177</v>
      </c>
      <c r="BG21" s="217" t="s">
        <v>177</v>
      </c>
      <c r="BH21" s="200" t="s">
        <v>177</v>
      </c>
    </row>
    <row r="22" spans="1:60" ht="21.95" customHeight="1" thickBot="1" x14ac:dyDescent="0.35">
      <c r="A22" s="10"/>
      <c r="B22" s="91" t="s">
        <v>24</v>
      </c>
      <c r="C22" s="360">
        <f>IF(C12="parallel",(C14-C15)/(C14/C21),((C14+((1/C19)*C17)-C15))/((1/C19)+(C14/C21)))</f>
        <v>193.18181818181819</v>
      </c>
      <c r="D22" s="341"/>
      <c r="E22" s="342"/>
      <c r="F22" s="84" t="s">
        <v>168</v>
      </c>
      <c r="G22" s="77"/>
      <c r="H22" s="10"/>
      <c r="I22" s="10"/>
      <c r="J22" s="168" t="s">
        <v>38</v>
      </c>
      <c r="K22" s="36">
        <v>19</v>
      </c>
      <c r="L22" s="166">
        <v>19</v>
      </c>
      <c r="M22" s="129"/>
      <c r="N22" s="17"/>
      <c r="O22" s="127"/>
      <c r="Q22" s="30"/>
      <c r="R22" s="30"/>
      <c r="Z22" s="143">
        <v>30</v>
      </c>
      <c r="AA22" s="144">
        <v>4</v>
      </c>
      <c r="AB22" s="119"/>
      <c r="AC22" s="68"/>
      <c r="AD22" s="68"/>
      <c r="AF22" s="52" t="s">
        <v>79</v>
      </c>
      <c r="AG22" s="5" t="s">
        <v>93</v>
      </c>
      <c r="AH22" s="226" t="s">
        <v>19</v>
      </c>
      <c r="AI22" s="236">
        <v>16</v>
      </c>
      <c r="AJ22" s="244">
        <v>18</v>
      </c>
      <c r="AK22" s="258">
        <f t="shared" si="21"/>
        <v>19.2</v>
      </c>
      <c r="AL22" s="259">
        <f t="shared" si="10"/>
        <v>21.599999999999998</v>
      </c>
      <c r="AM22" s="258">
        <f t="shared" si="15"/>
        <v>19.2</v>
      </c>
      <c r="AN22" s="253">
        <f t="shared" si="10"/>
        <v>21.599999999999998</v>
      </c>
      <c r="AO22" s="258">
        <f t="shared" si="2"/>
        <v>17.600000000000001</v>
      </c>
      <c r="AP22" s="259">
        <f t="shared" si="22"/>
        <v>21.599999999999998</v>
      </c>
      <c r="AQ22" s="260">
        <f t="shared" si="4"/>
        <v>20.8</v>
      </c>
      <c r="AR22" s="261">
        <f t="shared" si="14"/>
        <v>23.400000000000002</v>
      </c>
      <c r="AS22" s="260">
        <f t="shared" si="4"/>
        <v>20.8</v>
      </c>
      <c r="AT22" s="261">
        <f t="shared" si="14"/>
        <v>23.400000000000002</v>
      </c>
      <c r="AU22" s="260">
        <f t="shared" si="4"/>
        <v>20.8</v>
      </c>
      <c r="AV22" s="262">
        <f t="shared" si="14"/>
        <v>23.400000000000002</v>
      </c>
      <c r="AW22" s="268">
        <f t="shared" si="6"/>
        <v>22.4</v>
      </c>
      <c r="AX22" s="269">
        <f t="shared" si="7"/>
        <v>25.2</v>
      </c>
      <c r="AY22" s="272">
        <f t="shared" si="17"/>
        <v>24</v>
      </c>
      <c r="AZ22" s="273">
        <f t="shared" si="18"/>
        <v>27</v>
      </c>
      <c r="BA22" s="272">
        <f t="shared" si="19"/>
        <v>24</v>
      </c>
      <c r="BB22" s="273">
        <f t="shared" si="20"/>
        <v>27</v>
      </c>
      <c r="BC22" s="274" t="s">
        <v>177</v>
      </c>
      <c r="BD22" s="275" t="s">
        <v>177</v>
      </c>
      <c r="BE22" s="274" t="s">
        <v>177</v>
      </c>
      <c r="BF22" s="275" t="s">
        <v>177</v>
      </c>
      <c r="BG22" s="217" t="s">
        <v>177</v>
      </c>
      <c r="BH22" s="200" t="s">
        <v>177</v>
      </c>
    </row>
    <row r="23" spans="1:60" ht="21.95" customHeight="1" thickBot="1" x14ac:dyDescent="0.35">
      <c r="A23" s="10"/>
      <c r="B23" s="91" t="s">
        <v>169</v>
      </c>
      <c r="C23" s="360" t="str">
        <f>IF(C12="parallel","",(C14-(C14/C21)*C22))</f>
        <v/>
      </c>
      <c r="D23" s="341"/>
      <c r="E23" s="342"/>
      <c r="F23" s="94" t="str">
        <f>IF(C12="parallel","N/A for Parallel Barrier Type","Lateral offset from edge of travelway to beginning of L.O.N. (FLARED)")</f>
        <v>N/A for Parallel Barrier Type</v>
      </c>
      <c r="G23" s="78"/>
      <c r="H23" s="10"/>
      <c r="I23" s="10"/>
      <c r="J23" s="171" t="s">
        <v>17</v>
      </c>
      <c r="K23" s="36">
        <v>20</v>
      </c>
      <c r="L23" s="166">
        <v>20</v>
      </c>
      <c r="M23" s="129"/>
      <c r="N23" s="17"/>
      <c r="O23" s="127"/>
      <c r="Q23" s="30"/>
      <c r="R23" s="30"/>
      <c r="Z23" s="143">
        <v>35</v>
      </c>
      <c r="AA23" s="144">
        <v>4.5</v>
      </c>
      <c r="AB23" s="119"/>
      <c r="AC23" s="68"/>
      <c r="AD23" s="68"/>
      <c r="AF23" s="52" t="s">
        <v>79</v>
      </c>
      <c r="AG23" s="5" t="s">
        <v>35</v>
      </c>
      <c r="AH23" s="226" t="s">
        <v>19</v>
      </c>
      <c r="AI23" s="236">
        <v>20</v>
      </c>
      <c r="AJ23" s="244">
        <v>24</v>
      </c>
      <c r="AK23" s="258">
        <f t="shared" si="21"/>
        <v>24</v>
      </c>
      <c r="AL23" s="259">
        <f t="shared" si="10"/>
        <v>28.799999999999997</v>
      </c>
      <c r="AM23" s="258">
        <f t="shared" si="15"/>
        <v>24</v>
      </c>
      <c r="AN23" s="253">
        <f t="shared" si="10"/>
        <v>28.799999999999997</v>
      </c>
      <c r="AO23" s="258">
        <f t="shared" ref="AO23:AO29" si="23">$AI23*$AT$3</f>
        <v>22</v>
      </c>
      <c r="AP23" s="259">
        <f t="shared" si="22"/>
        <v>28.799999999999997</v>
      </c>
      <c r="AQ23" s="260">
        <f t="shared" ref="AQ23:AU29" si="24">$AI23*$AX$3</f>
        <v>26</v>
      </c>
      <c r="AR23" s="261">
        <f t="shared" si="14"/>
        <v>31.200000000000003</v>
      </c>
      <c r="AS23" s="260">
        <f t="shared" si="24"/>
        <v>26</v>
      </c>
      <c r="AT23" s="261">
        <f t="shared" si="14"/>
        <v>31.200000000000003</v>
      </c>
      <c r="AU23" s="260">
        <f t="shared" si="24"/>
        <v>26</v>
      </c>
      <c r="AV23" s="262">
        <f t="shared" si="14"/>
        <v>31.200000000000003</v>
      </c>
      <c r="AW23" s="268">
        <f t="shared" ref="AW23:AW25" si="25">$AI23*$AZ$3</f>
        <v>28</v>
      </c>
      <c r="AX23" s="269">
        <f t="shared" ref="AX23:AX25" si="26">$AJ23*$AZ$3</f>
        <v>33.599999999999994</v>
      </c>
      <c r="AY23" s="272">
        <f t="shared" si="17"/>
        <v>30</v>
      </c>
      <c r="AZ23" s="273">
        <f t="shared" si="18"/>
        <v>36</v>
      </c>
      <c r="BA23" s="272">
        <f t="shared" si="19"/>
        <v>30</v>
      </c>
      <c r="BB23" s="273">
        <f t="shared" si="20"/>
        <v>36</v>
      </c>
      <c r="BC23" s="274" t="s">
        <v>177</v>
      </c>
      <c r="BD23" s="275" t="s">
        <v>177</v>
      </c>
      <c r="BE23" s="274" t="s">
        <v>177</v>
      </c>
      <c r="BF23" s="275" t="s">
        <v>177</v>
      </c>
      <c r="BG23" s="217" t="s">
        <v>177</v>
      </c>
      <c r="BH23" s="200" t="s">
        <v>177</v>
      </c>
    </row>
    <row r="24" spans="1:60" ht="21.95" customHeight="1" thickBot="1" x14ac:dyDescent="0.35">
      <c r="A24" s="10"/>
      <c r="B24" s="64" t="s">
        <v>152</v>
      </c>
      <c r="C24" s="369" t="s">
        <v>187</v>
      </c>
      <c r="D24" s="370"/>
      <c r="E24" s="371"/>
      <c r="F24" s="286" t="s">
        <v>188</v>
      </c>
      <c r="G24" s="69"/>
      <c r="H24" s="10"/>
      <c r="I24" s="10"/>
      <c r="J24" s="171" t="s">
        <v>18</v>
      </c>
      <c r="K24" s="36">
        <v>21</v>
      </c>
      <c r="L24" s="166">
        <v>21</v>
      </c>
      <c r="M24" s="129"/>
      <c r="N24" s="17"/>
      <c r="O24" s="127"/>
      <c r="Q24" s="30"/>
      <c r="R24" s="30"/>
      <c r="Z24" s="143">
        <v>40</v>
      </c>
      <c r="AA24" s="144">
        <v>5</v>
      </c>
      <c r="AB24" s="119"/>
      <c r="AC24" s="68"/>
      <c r="AD24" s="68"/>
      <c r="AF24" s="52" t="s">
        <v>79</v>
      </c>
      <c r="AG24" s="5" t="s">
        <v>36</v>
      </c>
      <c r="AH24" s="226" t="s">
        <v>19</v>
      </c>
      <c r="AI24" s="236">
        <v>26</v>
      </c>
      <c r="AJ24" s="244">
        <v>30</v>
      </c>
      <c r="AK24" s="258">
        <f t="shared" si="21"/>
        <v>31.2</v>
      </c>
      <c r="AL24" s="259">
        <f t="shared" si="10"/>
        <v>36</v>
      </c>
      <c r="AM24" s="258">
        <f t="shared" si="15"/>
        <v>31.2</v>
      </c>
      <c r="AN24" s="253">
        <f t="shared" si="10"/>
        <v>36</v>
      </c>
      <c r="AO24" s="258">
        <f t="shared" si="23"/>
        <v>28.6</v>
      </c>
      <c r="AP24" s="259">
        <f t="shared" si="22"/>
        <v>36</v>
      </c>
      <c r="AQ24" s="260">
        <f t="shared" si="24"/>
        <v>33.800000000000004</v>
      </c>
      <c r="AR24" s="261">
        <f t="shared" si="14"/>
        <v>39</v>
      </c>
      <c r="AS24" s="260">
        <f t="shared" si="24"/>
        <v>33.800000000000004</v>
      </c>
      <c r="AT24" s="261">
        <f t="shared" si="14"/>
        <v>39</v>
      </c>
      <c r="AU24" s="260">
        <f t="shared" si="24"/>
        <v>33.800000000000004</v>
      </c>
      <c r="AV24" s="262">
        <f t="shared" si="14"/>
        <v>39</v>
      </c>
      <c r="AW24" s="268">
        <f t="shared" si="25"/>
        <v>36.4</v>
      </c>
      <c r="AX24" s="269">
        <f t="shared" si="26"/>
        <v>42</v>
      </c>
      <c r="AY24" s="272">
        <f t="shared" si="17"/>
        <v>39</v>
      </c>
      <c r="AZ24" s="273">
        <f t="shared" si="18"/>
        <v>45</v>
      </c>
      <c r="BA24" s="272">
        <f t="shared" si="19"/>
        <v>39</v>
      </c>
      <c r="BB24" s="273">
        <f t="shared" si="20"/>
        <v>45</v>
      </c>
      <c r="BC24" s="274" t="s">
        <v>177</v>
      </c>
      <c r="BD24" s="275" t="s">
        <v>177</v>
      </c>
      <c r="BE24" s="274" t="s">
        <v>177</v>
      </c>
      <c r="BF24" s="275" t="s">
        <v>177</v>
      </c>
      <c r="BG24" s="217" t="s">
        <v>177</v>
      </c>
      <c r="BH24" s="200" t="s">
        <v>177</v>
      </c>
    </row>
    <row r="25" spans="1:60" ht="21.95" customHeight="1" thickBot="1" x14ac:dyDescent="0.35">
      <c r="A25" s="10"/>
      <c r="B25" s="91" t="s">
        <v>103</v>
      </c>
      <c r="C25" s="361">
        <f>IF(C10="YES",37.5,0)</f>
        <v>37.5</v>
      </c>
      <c r="D25" s="341"/>
      <c r="E25" s="342"/>
      <c r="F25" s="76" t="str">
        <f>IF(C10="yes","Same for either Vertical Barrier or Thrie-Beam, Included in L.O.N.","Not needed when there is no bridge attachment")</f>
        <v>Same for either Vertical Barrier or Thrie-Beam, Included in L.O.N.</v>
      </c>
      <c r="G25" s="77"/>
      <c r="H25" s="10"/>
      <c r="I25" s="10"/>
      <c r="J25" s="171" t="s">
        <v>19</v>
      </c>
      <c r="K25" s="36">
        <v>22</v>
      </c>
      <c r="L25" s="166">
        <v>22</v>
      </c>
      <c r="M25" s="129"/>
      <c r="N25" s="122"/>
      <c r="O25" s="127"/>
      <c r="Q25" s="30"/>
      <c r="R25" s="30"/>
      <c r="Z25" s="143">
        <v>45</v>
      </c>
      <c r="AA25" s="144">
        <v>6</v>
      </c>
      <c r="AB25" s="119"/>
      <c r="AC25" s="68"/>
      <c r="AD25" s="68"/>
      <c r="AF25" s="52" t="s">
        <v>79</v>
      </c>
      <c r="AG25" s="5" t="s">
        <v>92</v>
      </c>
      <c r="AH25" s="226" t="s">
        <v>19</v>
      </c>
      <c r="AI25" s="236">
        <v>30</v>
      </c>
      <c r="AJ25" s="244">
        <v>32</v>
      </c>
      <c r="AK25" s="258">
        <f t="shared" si="21"/>
        <v>36</v>
      </c>
      <c r="AL25" s="259">
        <f t="shared" si="10"/>
        <v>38.4</v>
      </c>
      <c r="AM25" s="258">
        <f t="shared" si="15"/>
        <v>36</v>
      </c>
      <c r="AN25" s="253">
        <f t="shared" si="10"/>
        <v>38.4</v>
      </c>
      <c r="AO25" s="258">
        <f t="shared" si="23"/>
        <v>33</v>
      </c>
      <c r="AP25" s="259">
        <f t="shared" si="22"/>
        <v>38.4</v>
      </c>
      <c r="AQ25" s="260">
        <f t="shared" si="24"/>
        <v>39</v>
      </c>
      <c r="AR25" s="261">
        <f t="shared" si="14"/>
        <v>41.6</v>
      </c>
      <c r="AS25" s="260">
        <f t="shared" si="24"/>
        <v>39</v>
      </c>
      <c r="AT25" s="261">
        <f t="shared" si="14"/>
        <v>41.6</v>
      </c>
      <c r="AU25" s="260">
        <f t="shared" si="24"/>
        <v>39</v>
      </c>
      <c r="AV25" s="262">
        <f t="shared" si="14"/>
        <v>41.6</v>
      </c>
      <c r="AW25" s="268">
        <f t="shared" si="25"/>
        <v>42</v>
      </c>
      <c r="AX25" s="269">
        <f t="shared" si="26"/>
        <v>44.8</v>
      </c>
      <c r="AY25" s="272">
        <f t="shared" si="17"/>
        <v>45</v>
      </c>
      <c r="AZ25" s="273">
        <f t="shared" si="18"/>
        <v>48</v>
      </c>
      <c r="BA25" s="272">
        <f t="shared" si="19"/>
        <v>45</v>
      </c>
      <c r="BB25" s="273">
        <f t="shared" si="20"/>
        <v>48</v>
      </c>
      <c r="BC25" s="274" t="s">
        <v>177</v>
      </c>
      <c r="BD25" s="275" t="s">
        <v>177</v>
      </c>
      <c r="BE25" s="274" t="s">
        <v>177</v>
      </c>
      <c r="BF25" s="275" t="s">
        <v>177</v>
      </c>
      <c r="BG25" s="217" t="s">
        <v>177</v>
      </c>
      <c r="BH25" s="200" t="s">
        <v>177</v>
      </c>
    </row>
    <row r="26" spans="1:60" ht="21.95" customHeight="1" thickBot="1" x14ac:dyDescent="0.35">
      <c r="A26" s="10"/>
      <c r="B26" s="91" t="s">
        <v>104</v>
      </c>
      <c r="C26" s="362">
        <f>IF(C10="NO","14.25",0)</f>
        <v>0</v>
      </c>
      <c r="D26" s="341"/>
      <c r="E26" s="342"/>
      <c r="F26" s="76" t="str">
        <f>IF(C10="NO","MGS End Anchor NOT included in L.O.N.","Not needed with Bridge Attachment")</f>
        <v>Not needed with Bridge Attachment</v>
      </c>
      <c r="G26" s="79"/>
      <c r="H26" s="10"/>
      <c r="I26" s="10"/>
      <c r="J26" s="171" t="s">
        <v>20</v>
      </c>
      <c r="K26" s="36">
        <v>23</v>
      </c>
      <c r="L26" s="166">
        <v>23</v>
      </c>
      <c r="M26" s="129"/>
      <c r="N26" s="123"/>
      <c r="O26" s="127"/>
      <c r="Z26" s="143">
        <v>50</v>
      </c>
      <c r="AA26" s="144">
        <v>6.5</v>
      </c>
      <c r="AB26" s="119"/>
      <c r="AC26" s="68"/>
      <c r="AD26" s="68"/>
      <c r="AF26" s="52" t="s">
        <v>100</v>
      </c>
      <c r="AG26" s="5" t="s">
        <v>93</v>
      </c>
      <c r="AH26" s="226" t="s">
        <v>19</v>
      </c>
      <c r="AI26" s="236">
        <v>18</v>
      </c>
      <c r="AJ26" s="244">
        <v>20</v>
      </c>
      <c r="AK26" s="258">
        <f t="shared" si="21"/>
        <v>21.599999999999998</v>
      </c>
      <c r="AL26" s="259">
        <f t="shared" ref="AL26:AL33" si="27">$AJ26*$AV$3</f>
        <v>24</v>
      </c>
      <c r="AM26" s="258">
        <f t="shared" si="15"/>
        <v>21.599999999999998</v>
      </c>
      <c r="AN26" s="253">
        <f t="shared" ref="AN26:AN29" si="28">$AJ26*$AV$3</f>
        <v>24</v>
      </c>
      <c r="AO26" s="258">
        <f t="shared" si="23"/>
        <v>19.8</v>
      </c>
      <c r="AP26" s="259">
        <f t="shared" si="22"/>
        <v>24</v>
      </c>
      <c r="AQ26" s="260">
        <f t="shared" si="24"/>
        <v>23.400000000000002</v>
      </c>
      <c r="AR26" s="261">
        <f t="shared" si="14"/>
        <v>26</v>
      </c>
      <c r="AS26" s="268">
        <f t="shared" ref="AS26:AS29" si="29">$AI26*$AZ$3</f>
        <v>25.2</v>
      </c>
      <c r="AT26" s="269">
        <f t="shared" ref="AT26:AT29" si="30">$AJ26*$AZ$3</f>
        <v>28</v>
      </c>
      <c r="AU26" s="268">
        <f t="shared" ref="AU26:AU29" si="31">$AI26*$AZ$3</f>
        <v>25.2</v>
      </c>
      <c r="AV26" s="263">
        <f t="shared" ref="AV26:AV29" si="32">$AJ26*$AZ$3</f>
        <v>28</v>
      </c>
      <c r="AW26" s="272">
        <f t="shared" ref="AW26:AW29" si="33">$AI26*$BB$3</f>
        <v>27</v>
      </c>
      <c r="AX26" s="273">
        <f t="shared" ref="AX26:AX29" si="34">$AJ26*$BB$3</f>
        <v>30</v>
      </c>
      <c r="AY26" s="274" t="s">
        <v>177</v>
      </c>
      <c r="AZ26" s="275" t="s">
        <v>177</v>
      </c>
      <c r="BA26" s="274" t="s">
        <v>177</v>
      </c>
      <c r="BB26" s="275" t="s">
        <v>177</v>
      </c>
      <c r="BC26" s="274" t="s">
        <v>177</v>
      </c>
      <c r="BD26" s="275" t="s">
        <v>177</v>
      </c>
      <c r="BE26" s="274" t="s">
        <v>177</v>
      </c>
      <c r="BF26" s="275" t="s">
        <v>177</v>
      </c>
      <c r="BG26" s="217" t="s">
        <v>177</v>
      </c>
      <c r="BH26" s="200" t="s">
        <v>177</v>
      </c>
    </row>
    <row r="27" spans="1:60" ht="21.95" customHeight="1" x14ac:dyDescent="0.3">
      <c r="A27" s="10"/>
      <c r="B27" s="183" t="s">
        <v>102</v>
      </c>
      <c r="C27" s="363">
        <v>34.25</v>
      </c>
      <c r="D27" s="364"/>
      <c r="E27" s="365"/>
      <c r="F27" s="80" t="s">
        <v>150</v>
      </c>
      <c r="G27" s="81"/>
      <c r="H27" s="12"/>
      <c r="I27" s="10"/>
      <c r="J27" s="171" t="s">
        <v>21</v>
      </c>
      <c r="K27" s="36">
        <v>24</v>
      </c>
      <c r="L27" s="166">
        <v>24</v>
      </c>
      <c r="M27" s="129"/>
      <c r="N27" s="123"/>
      <c r="O27" s="127"/>
      <c r="Z27" s="143">
        <v>55</v>
      </c>
      <c r="AA27" s="144">
        <v>7</v>
      </c>
      <c r="AB27" s="119"/>
      <c r="AC27" s="68"/>
      <c r="AD27" s="68"/>
      <c r="AF27" s="52" t="s">
        <v>100</v>
      </c>
      <c r="AG27" s="5" t="s">
        <v>35</v>
      </c>
      <c r="AH27" s="226" t="s">
        <v>19</v>
      </c>
      <c r="AI27" s="236">
        <v>24</v>
      </c>
      <c r="AJ27" s="244">
        <v>26</v>
      </c>
      <c r="AK27" s="258">
        <f t="shared" si="21"/>
        <v>28.799999999999997</v>
      </c>
      <c r="AL27" s="259">
        <f t="shared" si="27"/>
        <v>31.2</v>
      </c>
      <c r="AM27" s="258">
        <f t="shared" si="15"/>
        <v>28.799999999999997</v>
      </c>
      <c r="AN27" s="253">
        <f t="shared" si="28"/>
        <v>31.2</v>
      </c>
      <c r="AO27" s="258">
        <f t="shared" si="23"/>
        <v>26.400000000000002</v>
      </c>
      <c r="AP27" s="259">
        <f t="shared" si="22"/>
        <v>31.2</v>
      </c>
      <c r="AQ27" s="260">
        <f t="shared" si="24"/>
        <v>31.200000000000003</v>
      </c>
      <c r="AR27" s="261">
        <f t="shared" si="14"/>
        <v>33.800000000000004</v>
      </c>
      <c r="AS27" s="268">
        <f t="shared" si="29"/>
        <v>33.599999999999994</v>
      </c>
      <c r="AT27" s="269">
        <f t="shared" si="30"/>
        <v>36.4</v>
      </c>
      <c r="AU27" s="268">
        <f t="shared" si="31"/>
        <v>33.599999999999994</v>
      </c>
      <c r="AV27" s="263">
        <f t="shared" si="32"/>
        <v>36.4</v>
      </c>
      <c r="AW27" s="272">
        <f t="shared" si="33"/>
        <v>36</v>
      </c>
      <c r="AX27" s="273">
        <f t="shared" si="34"/>
        <v>39</v>
      </c>
      <c r="AY27" s="274" t="s">
        <v>177</v>
      </c>
      <c r="AZ27" s="275" t="s">
        <v>177</v>
      </c>
      <c r="BA27" s="274" t="s">
        <v>177</v>
      </c>
      <c r="BB27" s="275" t="s">
        <v>177</v>
      </c>
      <c r="BC27" s="274" t="s">
        <v>177</v>
      </c>
      <c r="BD27" s="275" t="s">
        <v>177</v>
      </c>
      <c r="BE27" s="274" t="s">
        <v>177</v>
      </c>
      <c r="BF27" s="275" t="s">
        <v>177</v>
      </c>
      <c r="BG27" s="217" t="s">
        <v>177</v>
      </c>
      <c r="BH27" s="200" t="s">
        <v>177</v>
      </c>
    </row>
    <row r="28" spans="1:60" ht="21.95" customHeight="1" thickBot="1" x14ac:dyDescent="0.35">
      <c r="A28" s="10"/>
      <c r="B28" s="182"/>
      <c r="C28" s="366">
        <v>16.5</v>
      </c>
      <c r="D28" s="367"/>
      <c r="E28" s="368"/>
      <c r="F28" s="82" t="s">
        <v>151</v>
      </c>
      <c r="G28" s="83"/>
      <c r="H28" s="10"/>
      <c r="I28" s="10"/>
      <c r="J28" s="171" t="s">
        <v>22</v>
      </c>
      <c r="K28" s="36">
        <v>25</v>
      </c>
      <c r="L28" s="166">
        <v>25</v>
      </c>
      <c r="M28" s="129"/>
      <c r="N28" s="123"/>
      <c r="O28" s="127"/>
      <c r="Z28" s="143">
        <v>60</v>
      </c>
      <c r="AA28" s="144">
        <v>8</v>
      </c>
      <c r="AB28" s="119"/>
      <c r="AC28" s="68"/>
      <c r="AD28" s="68"/>
      <c r="AF28" s="52" t="s">
        <v>100</v>
      </c>
      <c r="AG28" s="5" t="s">
        <v>36</v>
      </c>
      <c r="AH28" s="226" t="s">
        <v>19</v>
      </c>
      <c r="AI28" s="236">
        <v>28</v>
      </c>
      <c r="AJ28" s="244">
        <v>32</v>
      </c>
      <c r="AK28" s="258">
        <f t="shared" si="21"/>
        <v>33.6</v>
      </c>
      <c r="AL28" s="259">
        <f t="shared" si="27"/>
        <v>38.4</v>
      </c>
      <c r="AM28" s="258">
        <f t="shared" si="15"/>
        <v>33.6</v>
      </c>
      <c r="AN28" s="253">
        <f t="shared" si="28"/>
        <v>38.4</v>
      </c>
      <c r="AO28" s="258">
        <f t="shared" si="23"/>
        <v>30.800000000000004</v>
      </c>
      <c r="AP28" s="259">
        <f t="shared" si="22"/>
        <v>38.4</v>
      </c>
      <c r="AQ28" s="260">
        <f t="shared" si="24"/>
        <v>36.4</v>
      </c>
      <c r="AR28" s="261">
        <f t="shared" si="14"/>
        <v>41.6</v>
      </c>
      <c r="AS28" s="268">
        <f t="shared" si="29"/>
        <v>39.199999999999996</v>
      </c>
      <c r="AT28" s="269">
        <f t="shared" si="30"/>
        <v>44.8</v>
      </c>
      <c r="AU28" s="268">
        <f t="shared" si="31"/>
        <v>39.199999999999996</v>
      </c>
      <c r="AV28" s="263">
        <f t="shared" si="32"/>
        <v>44.8</v>
      </c>
      <c r="AW28" s="272">
        <f t="shared" si="33"/>
        <v>42</v>
      </c>
      <c r="AX28" s="273">
        <f t="shared" si="34"/>
        <v>48</v>
      </c>
      <c r="AY28" s="274" t="s">
        <v>177</v>
      </c>
      <c r="AZ28" s="275" t="s">
        <v>177</v>
      </c>
      <c r="BA28" s="274" t="s">
        <v>177</v>
      </c>
      <c r="BB28" s="275" t="s">
        <v>177</v>
      </c>
      <c r="BC28" s="274" t="s">
        <v>177</v>
      </c>
      <c r="BD28" s="275" t="s">
        <v>177</v>
      </c>
      <c r="BE28" s="274" t="s">
        <v>177</v>
      </c>
      <c r="BF28" s="275" t="s">
        <v>177</v>
      </c>
      <c r="BG28" s="217" t="s">
        <v>177</v>
      </c>
      <c r="BH28" s="200" t="s">
        <v>177</v>
      </c>
    </row>
    <row r="29" spans="1:60" ht="21.95" customHeight="1" thickBot="1" x14ac:dyDescent="0.35">
      <c r="A29" s="10"/>
      <c r="B29" s="91" t="s">
        <v>105</v>
      </c>
      <c r="C29" s="340">
        <f>IF((ROUNDUP(((C22-C25-C27)/12.5),0)*12.5)&lt;12.5,0,(ROUNDUP(((C22-C25-C27)/12.5),0)*12.5))</f>
        <v>125</v>
      </c>
      <c r="D29" s="341"/>
      <c r="E29" s="342"/>
      <c r="F29" s="338">
        <f>IF(C29="none needed"," ",(C29/12.5))</f>
        <v>10</v>
      </c>
      <c r="G29" s="327"/>
      <c r="H29" s="10"/>
      <c r="I29" s="10"/>
      <c r="J29" s="164"/>
      <c r="K29" s="36">
        <v>26</v>
      </c>
      <c r="L29" s="166">
        <v>26</v>
      </c>
      <c r="M29" s="129"/>
      <c r="N29" s="123"/>
      <c r="O29" s="127"/>
      <c r="Z29" s="143">
        <v>65</v>
      </c>
      <c r="AA29" s="144">
        <v>8.5</v>
      </c>
      <c r="AB29" s="119"/>
      <c r="AC29" s="68"/>
      <c r="AD29" s="68"/>
      <c r="AF29" s="52" t="s">
        <v>100</v>
      </c>
      <c r="AG29" s="5" t="s">
        <v>92</v>
      </c>
      <c r="AH29" s="226" t="s">
        <v>19</v>
      </c>
      <c r="AI29" s="236">
        <v>30</v>
      </c>
      <c r="AJ29" s="244">
        <v>34</v>
      </c>
      <c r="AK29" s="258">
        <f t="shared" si="21"/>
        <v>36</v>
      </c>
      <c r="AL29" s="259">
        <f t="shared" si="27"/>
        <v>40.799999999999997</v>
      </c>
      <c r="AM29" s="258">
        <f t="shared" si="15"/>
        <v>36</v>
      </c>
      <c r="AN29" s="253">
        <f t="shared" si="28"/>
        <v>40.799999999999997</v>
      </c>
      <c r="AO29" s="258">
        <f t="shared" si="23"/>
        <v>33</v>
      </c>
      <c r="AP29" s="259">
        <f t="shared" si="22"/>
        <v>40.799999999999997</v>
      </c>
      <c r="AQ29" s="260">
        <f t="shared" si="24"/>
        <v>39</v>
      </c>
      <c r="AR29" s="261">
        <f t="shared" si="14"/>
        <v>44.2</v>
      </c>
      <c r="AS29" s="268">
        <f t="shared" si="29"/>
        <v>42</v>
      </c>
      <c r="AT29" s="269">
        <f t="shared" si="30"/>
        <v>47.599999999999994</v>
      </c>
      <c r="AU29" s="268">
        <f t="shared" si="31"/>
        <v>42</v>
      </c>
      <c r="AV29" s="263">
        <f t="shared" si="32"/>
        <v>47.599999999999994</v>
      </c>
      <c r="AW29" s="272">
        <f t="shared" si="33"/>
        <v>45</v>
      </c>
      <c r="AX29" s="273">
        <f t="shared" si="34"/>
        <v>51</v>
      </c>
      <c r="AY29" s="274" t="s">
        <v>177</v>
      </c>
      <c r="AZ29" s="275" t="s">
        <v>177</v>
      </c>
      <c r="BA29" s="274" t="s">
        <v>177</v>
      </c>
      <c r="BB29" s="275" t="s">
        <v>177</v>
      </c>
      <c r="BC29" s="274" t="s">
        <v>177</v>
      </c>
      <c r="BD29" s="275" t="s">
        <v>177</v>
      </c>
      <c r="BE29" s="274" t="s">
        <v>177</v>
      </c>
      <c r="BF29" s="275" t="s">
        <v>177</v>
      </c>
      <c r="BG29" s="217" t="s">
        <v>177</v>
      </c>
      <c r="BH29" s="200" t="s">
        <v>177</v>
      </c>
    </row>
    <row r="30" spans="1:60" ht="20.100000000000001" customHeight="1" x14ac:dyDescent="0.3">
      <c r="A30" s="10"/>
      <c r="B30" s="22"/>
      <c r="C30" s="23"/>
      <c r="D30" s="23"/>
      <c r="E30" s="23"/>
      <c r="F30" s="23"/>
      <c r="G30" s="24"/>
      <c r="H30" s="10"/>
      <c r="I30" s="10"/>
      <c r="J30" s="172"/>
      <c r="K30" s="36">
        <v>27</v>
      </c>
      <c r="L30" s="166">
        <v>27</v>
      </c>
      <c r="M30" s="129"/>
      <c r="N30" s="123"/>
      <c r="O30" s="127"/>
      <c r="Z30" s="143">
        <v>70</v>
      </c>
      <c r="AA30" s="144">
        <v>9</v>
      </c>
      <c r="AB30" s="119"/>
      <c r="AC30" s="68"/>
      <c r="AD30" s="68"/>
      <c r="AF30" s="52" t="s">
        <v>101</v>
      </c>
      <c r="AG30" s="5" t="s">
        <v>93</v>
      </c>
      <c r="AH30" s="226" t="s">
        <v>19</v>
      </c>
      <c r="AI30" s="236">
        <v>18</v>
      </c>
      <c r="AJ30" s="244">
        <v>20</v>
      </c>
      <c r="AK30" s="258">
        <f t="shared" si="21"/>
        <v>21.599999999999998</v>
      </c>
      <c r="AL30" s="259">
        <f t="shared" si="27"/>
        <v>24</v>
      </c>
      <c r="AM30" s="260">
        <f>$AI30*$AX$3</f>
        <v>23.400000000000002</v>
      </c>
      <c r="AN30" s="262">
        <f t="shared" ref="AN30:AN31" si="35">$AJ30*$AX$3</f>
        <v>26</v>
      </c>
      <c r="AO30" s="268">
        <f t="shared" ref="AO30:AO33" si="36">$AI30*$AZ$3</f>
        <v>25.2</v>
      </c>
      <c r="AP30" s="269">
        <f t="shared" ref="AP30:AP33" si="37">$AJ30*$AZ$3</f>
        <v>28</v>
      </c>
      <c r="AQ30" s="268">
        <f t="shared" ref="AQ30:AQ33" si="38">$AI30*$AZ$3</f>
        <v>25.2</v>
      </c>
      <c r="AR30" s="269">
        <f t="shared" ref="AR30:AR33" si="39">$AJ30*$AZ$3</f>
        <v>28</v>
      </c>
      <c r="AS30" s="272">
        <f t="shared" ref="AS30:AS33" si="40">$AI30*$BB$3</f>
        <v>27</v>
      </c>
      <c r="AT30" s="273">
        <f t="shared" ref="AT30:AT33" si="41">$AJ30*$BB$3</f>
        <v>30</v>
      </c>
      <c r="AU30" s="274" t="s">
        <v>177</v>
      </c>
      <c r="AV30" s="278" t="s">
        <v>177</v>
      </c>
      <c r="AW30" s="274" t="s">
        <v>177</v>
      </c>
      <c r="AX30" s="275" t="s">
        <v>177</v>
      </c>
      <c r="AY30" s="274" t="s">
        <v>177</v>
      </c>
      <c r="AZ30" s="275" t="s">
        <v>177</v>
      </c>
      <c r="BA30" s="274" t="s">
        <v>177</v>
      </c>
      <c r="BB30" s="275" t="s">
        <v>177</v>
      </c>
      <c r="BC30" s="274" t="s">
        <v>177</v>
      </c>
      <c r="BD30" s="275" t="s">
        <v>177</v>
      </c>
      <c r="BE30" s="274" t="s">
        <v>177</v>
      </c>
      <c r="BF30" s="275" t="s">
        <v>177</v>
      </c>
      <c r="BG30" s="217" t="s">
        <v>177</v>
      </c>
      <c r="BH30" s="200" t="s">
        <v>177</v>
      </c>
    </row>
    <row r="31" spans="1:60" ht="19.5" customHeight="1" thickBot="1" x14ac:dyDescent="0.35">
      <c r="A31" s="10"/>
      <c r="B31" s="25"/>
      <c r="C31" s="34"/>
      <c r="D31" s="34"/>
      <c r="E31" s="34"/>
      <c r="F31" s="34"/>
      <c r="G31" s="26"/>
      <c r="H31" s="10"/>
      <c r="I31" s="10"/>
      <c r="J31" s="172" t="s">
        <v>94</v>
      </c>
      <c r="K31" s="36">
        <v>28</v>
      </c>
      <c r="L31" s="166">
        <v>28</v>
      </c>
      <c r="M31" s="129"/>
      <c r="N31" s="123"/>
      <c r="O31" s="127"/>
      <c r="Z31" s="145">
        <v>80</v>
      </c>
      <c r="AA31" s="147">
        <v>12</v>
      </c>
      <c r="AB31" s="119"/>
      <c r="AC31" s="68"/>
      <c r="AD31" s="68"/>
      <c r="AF31" s="52" t="s">
        <v>101</v>
      </c>
      <c r="AG31" s="5" t="s">
        <v>35</v>
      </c>
      <c r="AH31" s="226" t="s">
        <v>19</v>
      </c>
      <c r="AI31" s="236">
        <v>24</v>
      </c>
      <c r="AJ31" s="244">
        <v>26</v>
      </c>
      <c r="AK31" s="258">
        <f t="shared" si="21"/>
        <v>28.799999999999997</v>
      </c>
      <c r="AL31" s="259">
        <f t="shared" si="27"/>
        <v>31.2</v>
      </c>
      <c r="AM31" s="260">
        <f t="shared" ref="AM31:AM33" si="42">$AI31*$AX$3</f>
        <v>31.200000000000003</v>
      </c>
      <c r="AN31" s="262">
        <f t="shared" si="35"/>
        <v>33.800000000000004</v>
      </c>
      <c r="AO31" s="268">
        <f t="shared" si="36"/>
        <v>33.599999999999994</v>
      </c>
      <c r="AP31" s="269">
        <f t="shared" si="37"/>
        <v>36.4</v>
      </c>
      <c r="AQ31" s="268">
        <f t="shared" si="38"/>
        <v>33.599999999999994</v>
      </c>
      <c r="AR31" s="269">
        <f t="shared" si="39"/>
        <v>36.4</v>
      </c>
      <c r="AS31" s="272">
        <f t="shared" si="40"/>
        <v>36</v>
      </c>
      <c r="AT31" s="273">
        <f t="shared" si="41"/>
        <v>39</v>
      </c>
      <c r="AU31" s="274" t="s">
        <v>177</v>
      </c>
      <c r="AV31" s="278" t="s">
        <v>177</v>
      </c>
      <c r="AW31" s="274" t="s">
        <v>177</v>
      </c>
      <c r="AX31" s="275" t="s">
        <v>177</v>
      </c>
      <c r="AY31" s="274" t="s">
        <v>177</v>
      </c>
      <c r="AZ31" s="275" t="s">
        <v>177</v>
      </c>
      <c r="BA31" s="274" t="s">
        <v>177</v>
      </c>
      <c r="BB31" s="275" t="s">
        <v>177</v>
      </c>
      <c r="BC31" s="274" t="s">
        <v>177</v>
      </c>
      <c r="BD31" s="275" t="s">
        <v>177</v>
      </c>
      <c r="BE31" s="274" t="s">
        <v>177</v>
      </c>
      <c r="BF31" s="275" t="s">
        <v>177</v>
      </c>
      <c r="BG31" s="217" t="s">
        <v>177</v>
      </c>
      <c r="BH31" s="200" t="s">
        <v>177</v>
      </c>
    </row>
    <row r="32" spans="1:60" ht="20.100000000000001" customHeight="1" thickTop="1" x14ac:dyDescent="0.3">
      <c r="A32" s="10"/>
      <c r="B32" s="25"/>
      <c r="C32" s="34"/>
      <c r="D32" s="34"/>
      <c r="E32" s="34"/>
      <c r="F32" s="34"/>
      <c r="G32" s="26"/>
      <c r="H32" s="10"/>
      <c r="I32" s="10"/>
      <c r="J32" s="169" t="s">
        <v>96</v>
      </c>
      <c r="K32" s="36">
        <v>29</v>
      </c>
      <c r="L32" s="166">
        <v>29</v>
      </c>
      <c r="M32" s="129"/>
      <c r="N32" s="123"/>
      <c r="O32" s="127"/>
      <c r="AF32" s="52" t="s">
        <v>101</v>
      </c>
      <c r="AG32" s="5" t="s">
        <v>36</v>
      </c>
      <c r="AH32" s="226" t="s">
        <v>19</v>
      </c>
      <c r="AI32" s="236">
        <v>28</v>
      </c>
      <c r="AJ32" s="244">
        <v>32</v>
      </c>
      <c r="AK32" s="258">
        <f t="shared" si="21"/>
        <v>33.6</v>
      </c>
      <c r="AL32" s="259">
        <f t="shared" si="27"/>
        <v>38.4</v>
      </c>
      <c r="AM32" s="260">
        <f t="shared" si="42"/>
        <v>36.4</v>
      </c>
      <c r="AN32" s="262">
        <f t="shared" ref="AN32:AN33" si="43">$AJ32*$AX$3</f>
        <v>41.6</v>
      </c>
      <c r="AO32" s="268">
        <f t="shared" si="36"/>
        <v>39.199999999999996</v>
      </c>
      <c r="AP32" s="269">
        <f t="shared" si="37"/>
        <v>44.8</v>
      </c>
      <c r="AQ32" s="268">
        <f t="shared" si="38"/>
        <v>39.199999999999996</v>
      </c>
      <c r="AR32" s="269">
        <f t="shared" si="39"/>
        <v>44.8</v>
      </c>
      <c r="AS32" s="272">
        <f t="shared" si="40"/>
        <v>42</v>
      </c>
      <c r="AT32" s="273">
        <f t="shared" si="41"/>
        <v>48</v>
      </c>
      <c r="AU32" s="274" t="s">
        <v>177</v>
      </c>
      <c r="AV32" s="278" t="s">
        <v>177</v>
      </c>
      <c r="AW32" s="274" t="s">
        <v>177</v>
      </c>
      <c r="AX32" s="275" t="s">
        <v>177</v>
      </c>
      <c r="AY32" s="274" t="s">
        <v>177</v>
      </c>
      <c r="AZ32" s="275" t="s">
        <v>177</v>
      </c>
      <c r="BA32" s="274" t="s">
        <v>177</v>
      </c>
      <c r="BB32" s="275" t="s">
        <v>177</v>
      </c>
      <c r="BC32" s="274" t="s">
        <v>177</v>
      </c>
      <c r="BD32" s="275" t="s">
        <v>177</v>
      </c>
      <c r="BE32" s="274" t="s">
        <v>177</v>
      </c>
      <c r="BF32" s="275" t="s">
        <v>177</v>
      </c>
      <c r="BG32" s="217" t="s">
        <v>177</v>
      </c>
      <c r="BH32" s="200" t="s">
        <v>177</v>
      </c>
    </row>
    <row r="33" spans="1:60" ht="20.100000000000001" customHeight="1" x14ac:dyDescent="0.3">
      <c r="A33" s="10"/>
      <c r="B33" s="25"/>
      <c r="C33" s="34"/>
      <c r="D33" s="34"/>
      <c r="E33" s="34"/>
      <c r="F33" s="34"/>
      <c r="G33" s="26"/>
      <c r="H33" s="10"/>
      <c r="I33" s="10"/>
      <c r="J33" s="167">
        <v>2950</v>
      </c>
      <c r="K33" s="36">
        <v>30</v>
      </c>
      <c r="L33" s="166">
        <v>30</v>
      </c>
      <c r="M33" s="129"/>
      <c r="N33" s="123"/>
      <c r="O33" s="127"/>
      <c r="AF33" s="50" t="s">
        <v>101</v>
      </c>
      <c r="AG33" s="41" t="s">
        <v>92</v>
      </c>
      <c r="AH33" s="227" t="s">
        <v>19</v>
      </c>
      <c r="AI33" s="237">
        <v>30</v>
      </c>
      <c r="AJ33" s="245">
        <v>34</v>
      </c>
      <c r="AK33" s="258">
        <f t="shared" si="21"/>
        <v>36</v>
      </c>
      <c r="AL33" s="259">
        <f t="shared" si="27"/>
        <v>40.799999999999997</v>
      </c>
      <c r="AM33" s="260">
        <f t="shared" si="42"/>
        <v>39</v>
      </c>
      <c r="AN33" s="262">
        <f t="shared" si="43"/>
        <v>44.2</v>
      </c>
      <c r="AO33" s="268">
        <f t="shared" si="36"/>
        <v>42</v>
      </c>
      <c r="AP33" s="269">
        <f t="shared" si="37"/>
        <v>47.599999999999994</v>
      </c>
      <c r="AQ33" s="268">
        <f t="shared" si="38"/>
        <v>42</v>
      </c>
      <c r="AR33" s="269">
        <f t="shared" si="39"/>
        <v>47.599999999999994</v>
      </c>
      <c r="AS33" s="272">
        <f t="shared" si="40"/>
        <v>45</v>
      </c>
      <c r="AT33" s="273">
        <f t="shared" si="41"/>
        <v>51</v>
      </c>
      <c r="AU33" s="276" t="s">
        <v>177</v>
      </c>
      <c r="AV33" s="279" t="s">
        <v>177</v>
      </c>
      <c r="AW33" s="276" t="s">
        <v>177</v>
      </c>
      <c r="AX33" s="277" t="s">
        <v>177</v>
      </c>
      <c r="AY33" s="274" t="s">
        <v>177</v>
      </c>
      <c r="AZ33" s="277" t="s">
        <v>177</v>
      </c>
      <c r="BA33" s="276" t="s">
        <v>177</v>
      </c>
      <c r="BB33" s="277" t="s">
        <v>177</v>
      </c>
      <c r="BC33" s="274" t="s">
        <v>177</v>
      </c>
      <c r="BD33" s="277" t="s">
        <v>177</v>
      </c>
      <c r="BE33" s="274" t="s">
        <v>177</v>
      </c>
      <c r="BF33" s="277" t="s">
        <v>177</v>
      </c>
      <c r="BG33" s="217" t="s">
        <v>177</v>
      </c>
      <c r="BH33" s="200" t="s">
        <v>177</v>
      </c>
    </row>
    <row r="34" spans="1:60" ht="20.100000000000001" customHeight="1" x14ac:dyDescent="0.3">
      <c r="A34" s="10"/>
      <c r="B34" s="25"/>
      <c r="C34" s="34"/>
      <c r="D34" s="34"/>
      <c r="E34" s="34"/>
      <c r="F34" s="34"/>
      <c r="G34" s="26"/>
      <c r="H34" s="13"/>
      <c r="I34" s="10"/>
      <c r="J34" s="167">
        <v>2300</v>
      </c>
      <c r="K34" s="36">
        <v>31</v>
      </c>
      <c r="L34" s="166">
        <v>31</v>
      </c>
      <c r="M34" s="129"/>
      <c r="N34" s="122"/>
      <c r="O34" s="127"/>
      <c r="AF34" s="52" t="s">
        <v>90</v>
      </c>
      <c r="AG34" s="5" t="s">
        <v>93</v>
      </c>
      <c r="AH34" s="226" t="s">
        <v>19</v>
      </c>
      <c r="AI34" s="238" t="s">
        <v>91</v>
      </c>
      <c r="AJ34" s="246" t="s">
        <v>91</v>
      </c>
      <c r="AK34" s="238" t="s">
        <v>91</v>
      </c>
      <c r="AL34" s="195" t="s">
        <v>91</v>
      </c>
      <c r="AM34" s="238" t="s">
        <v>91</v>
      </c>
      <c r="AN34" s="246" t="s">
        <v>91</v>
      </c>
      <c r="AO34" s="238" t="s">
        <v>91</v>
      </c>
      <c r="AP34" s="195" t="s">
        <v>91</v>
      </c>
      <c r="AQ34" s="238" t="s">
        <v>91</v>
      </c>
      <c r="AR34" s="195" t="s">
        <v>91</v>
      </c>
      <c r="AS34" s="238" t="s">
        <v>91</v>
      </c>
      <c r="AT34" s="195" t="s">
        <v>91</v>
      </c>
      <c r="AU34" s="238" t="s">
        <v>91</v>
      </c>
      <c r="AV34" s="246" t="s">
        <v>91</v>
      </c>
      <c r="AW34" s="238" t="s">
        <v>91</v>
      </c>
      <c r="AX34" s="195" t="s">
        <v>91</v>
      </c>
      <c r="AY34" s="238" t="s">
        <v>91</v>
      </c>
      <c r="AZ34" s="195" t="s">
        <v>91</v>
      </c>
      <c r="BA34" s="238" t="s">
        <v>91</v>
      </c>
      <c r="BB34" s="195" t="s">
        <v>91</v>
      </c>
      <c r="BC34" s="238" t="s">
        <v>91</v>
      </c>
      <c r="BD34" s="195" t="s">
        <v>91</v>
      </c>
      <c r="BE34" s="238" t="s">
        <v>91</v>
      </c>
      <c r="BF34" s="195" t="s">
        <v>91</v>
      </c>
      <c r="BG34" s="230" t="s">
        <v>91</v>
      </c>
      <c r="BH34" s="195" t="s">
        <v>91</v>
      </c>
    </row>
    <row r="35" spans="1:60" ht="19.5" thickBot="1" x14ac:dyDescent="0.35">
      <c r="A35" s="10"/>
      <c r="B35" s="25"/>
      <c r="C35" s="34"/>
      <c r="D35" s="34"/>
      <c r="E35" s="34"/>
      <c r="F35" s="34"/>
      <c r="G35" s="26"/>
      <c r="H35" s="10"/>
      <c r="I35" s="10"/>
      <c r="J35" s="167">
        <v>1970</v>
      </c>
      <c r="K35" s="36">
        <v>32</v>
      </c>
      <c r="L35" s="166">
        <v>32</v>
      </c>
      <c r="M35" s="129"/>
      <c r="N35" s="122"/>
      <c r="O35" s="127"/>
      <c r="Z35" s="62" t="s">
        <v>143</v>
      </c>
      <c r="AF35" s="52" t="s">
        <v>90</v>
      </c>
      <c r="AG35" s="5" t="s">
        <v>35</v>
      </c>
      <c r="AH35" s="226" t="s">
        <v>19</v>
      </c>
      <c r="AI35" s="238" t="s">
        <v>91</v>
      </c>
      <c r="AJ35" s="246" t="s">
        <v>91</v>
      </c>
      <c r="AK35" s="238" t="s">
        <v>91</v>
      </c>
      <c r="AL35" s="195" t="s">
        <v>91</v>
      </c>
      <c r="AM35" s="238" t="s">
        <v>91</v>
      </c>
      <c r="AN35" s="246" t="s">
        <v>91</v>
      </c>
      <c r="AO35" s="238" t="s">
        <v>91</v>
      </c>
      <c r="AP35" s="195" t="s">
        <v>91</v>
      </c>
      <c r="AQ35" s="238" t="s">
        <v>91</v>
      </c>
      <c r="AR35" s="195" t="s">
        <v>91</v>
      </c>
      <c r="AS35" s="238" t="s">
        <v>91</v>
      </c>
      <c r="AT35" s="195" t="s">
        <v>91</v>
      </c>
      <c r="AU35" s="238" t="s">
        <v>91</v>
      </c>
      <c r="AV35" s="246" t="s">
        <v>91</v>
      </c>
      <c r="AW35" s="238" t="s">
        <v>91</v>
      </c>
      <c r="AX35" s="195" t="s">
        <v>91</v>
      </c>
      <c r="AY35" s="238" t="s">
        <v>91</v>
      </c>
      <c r="AZ35" s="195" t="s">
        <v>91</v>
      </c>
      <c r="BA35" s="238" t="s">
        <v>91</v>
      </c>
      <c r="BB35" s="195" t="s">
        <v>91</v>
      </c>
      <c r="BC35" s="238" t="s">
        <v>91</v>
      </c>
      <c r="BD35" s="195" t="s">
        <v>91</v>
      </c>
      <c r="BE35" s="238" t="s">
        <v>91</v>
      </c>
      <c r="BF35" s="195" t="s">
        <v>91</v>
      </c>
      <c r="BG35" s="230" t="s">
        <v>91</v>
      </c>
      <c r="BH35" s="195" t="s">
        <v>91</v>
      </c>
    </row>
    <row r="36" spans="1:60" ht="20.25" thickTop="1" thickBot="1" x14ac:dyDescent="0.35">
      <c r="A36" s="10"/>
      <c r="B36" s="25"/>
      <c r="C36" s="34"/>
      <c r="D36" s="34"/>
      <c r="E36" s="34"/>
      <c r="F36" s="34"/>
      <c r="G36" s="26"/>
      <c r="H36" s="10"/>
      <c r="I36" s="10"/>
      <c r="J36" s="167">
        <v>1640</v>
      </c>
      <c r="K36" s="36">
        <v>33</v>
      </c>
      <c r="L36" s="166">
        <v>33</v>
      </c>
      <c r="M36" s="129"/>
      <c r="N36" s="122"/>
      <c r="O36" s="127"/>
      <c r="Z36" s="153">
        <f>IF(AND(C18&lt;C15,C12="Flared / Rigid"),LOOKUP(C6,Z39:Z48,AB39:AB48),IF(AND(C18&lt;C15,C12="Flared / Semi Rigid"),LOOKUP(C6,Z39:Z48,AA39:AA48),IF(C18&gt;C15,LOOKUP(C6,Z39:Z48,AC39:AC48),0)))</f>
        <v>26</v>
      </c>
      <c r="AA36" s="154" t="s">
        <v>145</v>
      </c>
      <c r="AB36" s="154" t="s">
        <v>144</v>
      </c>
      <c r="AC36" s="155"/>
      <c r="AF36" s="52" t="s">
        <v>90</v>
      </c>
      <c r="AG36" s="5" t="s">
        <v>36</v>
      </c>
      <c r="AH36" s="226" t="s">
        <v>19</v>
      </c>
      <c r="AI36" s="238" t="s">
        <v>91</v>
      </c>
      <c r="AJ36" s="246" t="s">
        <v>91</v>
      </c>
      <c r="AK36" s="238" t="s">
        <v>91</v>
      </c>
      <c r="AL36" s="195" t="s">
        <v>91</v>
      </c>
      <c r="AM36" s="238" t="s">
        <v>91</v>
      </c>
      <c r="AN36" s="246" t="s">
        <v>91</v>
      </c>
      <c r="AO36" s="238" t="s">
        <v>91</v>
      </c>
      <c r="AP36" s="195" t="s">
        <v>91</v>
      </c>
      <c r="AQ36" s="238" t="s">
        <v>91</v>
      </c>
      <c r="AR36" s="195" t="s">
        <v>91</v>
      </c>
      <c r="AS36" s="238" t="s">
        <v>91</v>
      </c>
      <c r="AT36" s="195" t="s">
        <v>91</v>
      </c>
      <c r="AU36" s="238" t="s">
        <v>91</v>
      </c>
      <c r="AV36" s="246" t="s">
        <v>91</v>
      </c>
      <c r="AW36" s="238" t="s">
        <v>91</v>
      </c>
      <c r="AX36" s="195" t="s">
        <v>91</v>
      </c>
      <c r="AY36" s="238" t="s">
        <v>91</v>
      </c>
      <c r="AZ36" s="195" t="s">
        <v>91</v>
      </c>
      <c r="BA36" s="238" t="s">
        <v>91</v>
      </c>
      <c r="BB36" s="195" t="s">
        <v>91</v>
      </c>
      <c r="BC36" s="238" t="s">
        <v>91</v>
      </c>
      <c r="BD36" s="195" t="s">
        <v>91</v>
      </c>
      <c r="BE36" s="238" t="s">
        <v>91</v>
      </c>
      <c r="BF36" s="195" t="s">
        <v>91</v>
      </c>
      <c r="BG36" s="230" t="s">
        <v>91</v>
      </c>
      <c r="BH36" s="195" t="s">
        <v>91</v>
      </c>
    </row>
    <row r="37" spans="1:60" ht="19.5" thickBot="1" x14ac:dyDescent="0.35">
      <c r="A37" s="10"/>
      <c r="B37" s="25"/>
      <c r="C37" s="34"/>
      <c r="D37" s="34"/>
      <c r="E37" s="34"/>
      <c r="F37" s="34"/>
      <c r="G37" s="26"/>
      <c r="H37" s="10"/>
      <c r="I37" s="10"/>
      <c r="J37" s="167">
        <v>1475</v>
      </c>
      <c r="K37" s="36">
        <v>34</v>
      </c>
      <c r="L37" s="166">
        <v>34</v>
      </c>
      <c r="M37" s="129"/>
      <c r="N37" s="122"/>
      <c r="O37" s="127"/>
      <c r="Z37" s="156" t="s">
        <v>2</v>
      </c>
      <c r="AA37" s="120" t="s">
        <v>139</v>
      </c>
      <c r="AB37" s="120" t="s">
        <v>139</v>
      </c>
      <c r="AC37" s="157" t="s">
        <v>139</v>
      </c>
      <c r="AF37" s="54" t="s">
        <v>90</v>
      </c>
      <c r="AG37" s="55" t="s">
        <v>92</v>
      </c>
      <c r="AH37" s="225" t="s">
        <v>19</v>
      </c>
      <c r="AI37" s="239" t="s">
        <v>91</v>
      </c>
      <c r="AJ37" s="247" t="s">
        <v>91</v>
      </c>
      <c r="AK37" s="239" t="s">
        <v>91</v>
      </c>
      <c r="AL37" s="196" t="s">
        <v>91</v>
      </c>
      <c r="AM37" s="239" t="s">
        <v>91</v>
      </c>
      <c r="AN37" s="247" t="s">
        <v>91</v>
      </c>
      <c r="AO37" s="239" t="s">
        <v>91</v>
      </c>
      <c r="AP37" s="196" t="s">
        <v>91</v>
      </c>
      <c r="AQ37" s="239" t="s">
        <v>91</v>
      </c>
      <c r="AR37" s="196" t="s">
        <v>91</v>
      </c>
      <c r="AS37" s="239" t="s">
        <v>91</v>
      </c>
      <c r="AT37" s="196" t="s">
        <v>91</v>
      </c>
      <c r="AU37" s="239" t="s">
        <v>91</v>
      </c>
      <c r="AV37" s="247" t="s">
        <v>91</v>
      </c>
      <c r="AW37" s="239" t="s">
        <v>91</v>
      </c>
      <c r="AX37" s="196" t="s">
        <v>91</v>
      </c>
      <c r="AY37" s="239" t="s">
        <v>91</v>
      </c>
      <c r="AZ37" s="196" t="s">
        <v>91</v>
      </c>
      <c r="BA37" s="239" t="s">
        <v>91</v>
      </c>
      <c r="BB37" s="196" t="s">
        <v>91</v>
      </c>
      <c r="BC37" s="239" t="s">
        <v>91</v>
      </c>
      <c r="BD37" s="196" t="s">
        <v>91</v>
      </c>
      <c r="BE37" s="239" t="s">
        <v>91</v>
      </c>
      <c r="BF37" s="196" t="s">
        <v>91</v>
      </c>
      <c r="BG37" s="231" t="s">
        <v>91</v>
      </c>
      <c r="BH37" s="196" t="s">
        <v>91</v>
      </c>
    </row>
    <row r="38" spans="1:60" ht="19.5" thickTop="1" x14ac:dyDescent="0.3">
      <c r="A38" s="10"/>
      <c r="B38" s="25"/>
      <c r="C38" s="34"/>
      <c r="D38" s="34"/>
      <c r="E38" s="34"/>
      <c r="F38" s="34"/>
      <c r="G38" s="26"/>
      <c r="H38" s="181"/>
      <c r="I38" s="10"/>
      <c r="J38" s="167">
        <v>1315</v>
      </c>
      <c r="K38" s="36">
        <v>35</v>
      </c>
      <c r="L38" s="166">
        <v>35</v>
      </c>
      <c r="M38" s="129"/>
      <c r="N38" s="122"/>
      <c r="O38" s="127"/>
      <c r="Z38" s="152" t="s">
        <v>3</v>
      </c>
      <c r="AA38" s="63" t="s">
        <v>140</v>
      </c>
      <c r="AB38" s="63" t="s">
        <v>141</v>
      </c>
      <c r="AC38" s="158" t="s">
        <v>142</v>
      </c>
      <c r="AF38" s="51" t="s">
        <v>75</v>
      </c>
      <c r="AG38" s="42" t="s">
        <v>93</v>
      </c>
      <c r="AH38" s="228" t="s">
        <v>18</v>
      </c>
      <c r="AI38" s="235">
        <v>7</v>
      </c>
      <c r="AJ38" s="243">
        <v>10</v>
      </c>
      <c r="AK38" s="254">
        <f>$AI38*$AT$3</f>
        <v>7.7000000000000011</v>
      </c>
      <c r="AL38" s="255">
        <f t="shared" ref="AL38:AR49" si="44">$AJ38*$AT$3</f>
        <v>11</v>
      </c>
      <c r="AM38" s="254">
        <f>$AI38*$AT$3</f>
        <v>7.7000000000000011</v>
      </c>
      <c r="AN38" s="251">
        <f t="shared" si="44"/>
        <v>11</v>
      </c>
      <c r="AO38" s="254">
        <f>$AI38*$AT$3</f>
        <v>7.7000000000000011</v>
      </c>
      <c r="AP38" s="255">
        <f t="shared" si="44"/>
        <v>11</v>
      </c>
      <c r="AQ38" s="254">
        <f>$AI38*$AT$3</f>
        <v>7.7000000000000011</v>
      </c>
      <c r="AR38" s="255">
        <f t="shared" si="44"/>
        <v>11</v>
      </c>
      <c r="AS38" s="270">
        <f>$AI38*$AV$3</f>
        <v>8.4</v>
      </c>
      <c r="AT38" s="271">
        <f t="shared" ref="AT38:AZ49" si="45">$AJ38*$AV$3</f>
        <v>12</v>
      </c>
      <c r="AU38" s="270">
        <f>$AI38*$AV$3</f>
        <v>8.4</v>
      </c>
      <c r="AV38" s="264">
        <f t="shared" si="45"/>
        <v>12</v>
      </c>
      <c r="AW38" s="270">
        <f>$AI38*$AV$3</f>
        <v>8.4</v>
      </c>
      <c r="AX38" s="271">
        <f t="shared" si="45"/>
        <v>12</v>
      </c>
      <c r="AY38" s="270">
        <f>$AI38*$AV$3</f>
        <v>8.4</v>
      </c>
      <c r="AZ38" s="271">
        <f t="shared" si="45"/>
        <v>12</v>
      </c>
      <c r="BA38" s="281">
        <f>$AI38*$AX$3</f>
        <v>9.1</v>
      </c>
      <c r="BB38" s="282">
        <f>$AJ38*$AX$3</f>
        <v>13</v>
      </c>
      <c r="BC38" s="281">
        <f>$AI38*$AX$3</f>
        <v>9.1</v>
      </c>
      <c r="BD38" s="282">
        <f>$AJ38*$AX$3</f>
        <v>13</v>
      </c>
      <c r="BE38" s="283">
        <f>$AI38*$AZ$3</f>
        <v>9.7999999999999989</v>
      </c>
      <c r="BF38" s="284">
        <f>$AJ38*$AZ$3</f>
        <v>14</v>
      </c>
      <c r="BG38" s="280">
        <f>$AI38*$BB$3</f>
        <v>10.5</v>
      </c>
      <c r="BH38" s="203">
        <f>$AJ38*$BB$3</f>
        <v>15</v>
      </c>
    </row>
    <row r="39" spans="1:60" ht="18.75" x14ac:dyDescent="0.3">
      <c r="A39" s="10"/>
      <c r="B39" s="25"/>
      <c r="C39" s="34"/>
      <c r="D39" s="34"/>
      <c r="E39" s="34"/>
      <c r="F39" s="34"/>
      <c r="G39" s="26"/>
      <c r="H39" s="14"/>
      <c r="I39" s="10"/>
      <c r="J39" s="167">
        <v>1150</v>
      </c>
      <c r="K39" s="36">
        <v>36</v>
      </c>
      <c r="L39" s="166">
        <v>36</v>
      </c>
      <c r="M39" s="129"/>
      <c r="N39" s="122"/>
      <c r="O39" s="127"/>
      <c r="Z39" s="143">
        <v>30</v>
      </c>
      <c r="AA39" s="6">
        <v>7</v>
      </c>
      <c r="AB39" s="5">
        <v>8</v>
      </c>
      <c r="AC39" s="53">
        <v>13</v>
      </c>
      <c r="AF39" s="52" t="s">
        <v>75</v>
      </c>
      <c r="AG39" s="5" t="s">
        <v>35</v>
      </c>
      <c r="AH39" s="226" t="s">
        <v>18</v>
      </c>
      <c r="AI39" s="236">
        <v>12</v>
      </c>
      <c r="AJ39" s="244">
        <v>14</v>
      </c>
      <c r="AK39" s="256">
        <f t="shared" ref="AK39:AQ54" si="46">$AI39*$AT$3</f>
        <v>13.200000000000001</v>
      </c>
      <c r="AL39" s="257">
        <f t="shared" si="44"/>
        <v>15.400000000000002</v>
      </c>
      <c r="AM39" s="256">
        <f t="shared" si="46"/>
        <v>13.200000000000001</v>
      </c>
      <c r="AN39" s="252">
        <f t="shared" si="44"/>
        <v>15.400000000000002</v>
      </c>
      <c r="AO39" s="256">
        <f t="shared" si="46"/>
        <v>13.200000000000001</v>
      </c>
      <c r="AP39" s="257">
        <f t="shared" si="44"/>
        <v>15.400000000000002</v>
      </c>
      <c r="AQ39" s="256">
        <f t="shared" si="46"/>
        <v>13.200000000000001</v>
      </c>
      <c r="AR39" s="257">
        <f t="shared" si="44"/>
        <v>15.400000000000002</v>
      </c>
      <c r="AS39" s="258">
        <f t="shared" ref="AS39:AY49" si="47">$AI39*$AV$3</f>
        <v>14.399999999999999</v>
      </c>
      <c r="AT39" s="259">
        <f t="shared" si="45"/>
        <v>16.8</v>
      </c>
      <c r="AU39" s="258">
        <f t="shared" si="47"/>
        <v>14.399999999999999</v>
      </c>
      <c r="AV39" s="253">
        <f t="shared" si="45"/>
        <v>16.8</v>
      </c>
      <c r="AW39" s="258">
        <f t="shared" si="47"/>
        <v>14.399999999999999</v>
      </c>
      <c r="AX39" s="259">
        <f t="shared" si="45"/>
        <v>16.8</v>
      </c>
      <c r="AY39" s="258">
        <f t="shared" si="47"/>
        <v>14.399999999999999</v>
      </c>
      <c r="AZ39" s="259">
        <f t="shared" si="45"/>
        <v>16.8</v>
      </c>
      <c r="BA39" s="260">
        <f t="shared" ref="AU39:BC49" si="48">$AI39*$AX$3</f>
        <v>15.600000000000001</v>
      </c>
      <c r="BB39" s="261">
        <f t="shared" ref="AX39:BD49" si="49">$AJ39*$AX$3</f>
        <v>18.2</v>
      </c>
      <c r="BC39" s="260">
        <f t="shared" si="48"/>
        <v>15.600000000000001</v>
      </c>
      <c r="BD39" s="261">
        <f t="shared" si="49"/>
        <v>18.2</v>
      </c>
      <c r="BE39" s="268">
        <f t="shared" ref="AW39:BE54" si="50">$AI39*$AZ$3</f>
        <v>16.799999999999997</v>
      </c>
      <c r="BF39" s="269">
        <f t="shared" ref="AX39:BF54" si="51">$AJ39*$AZ$3</f>
        <v>19.599999999999998</v>
      </c>
      <c r="BG39" s="265">
        <f t="shared" ref="BC39:BG49" si="52">$AI39*$BB$3</f>
        <v>18</v>
      </c>
      <c r="BH39" s="204">
        <f t="shared" ref="BD39:BH49" si="53">$AJ39*$BB$3</f>
        <v>21</v>
      </c>
    </row>
    <row r="40" spans="1:60" ht="18.75" x14ac:dyDescent="0.3">
      <c r="A40" s="10"/>
      <c r="B40" s="25"/>
      <c r="C40" s="34"/>
      <c r="D40" s="34"/>
      <c r="E40" s="34"/>
      <c r="F40" s="34"/>
      <c r="G40" s="26"/>
      <c r="H40" s="14"/>
      <c r="I40" s="10"/>
      <c r="J40" s="167">
        <v>985</v>
      </c>
      <c r="K40" s="36">
        <v>37</v>
      </c>
      <c r="L40" s="166">
        <v>37</v>
      </c>
      <c r="M40" s="129"/>
      <c r="N40" s="122"/>
      <c r="O40" s="127"/>
      <c r="Z40" s="143">
        <v>35</v>
      </c>
      <c r="AA40" s="6">
        <v>7.5</v>
      </c>
      <c r="AB40" s="5">
        <v>9</v>
      </c>
      <c r="AC40" s="53">
        <v>14.5</v>
      </c>
      <c r="AF40" s="52" t="s">
        <v>75</v>
      </c>
      <c r="AG40" s="5" t="s">
        <v>36</v>
      </c>
      <c r="AH40" s="226" t="s">
        <v>18</v>
      </c>
      <c r="AI40" s="236">
        <v>14</v>
      </c>
      <c r="AJ40" s="244">
        <v>16</v>
      </c>
      <c r="AK40" s="256">
        <f t="shared" si="46"/>
        <v>15.400000000000002</v>
      </c>
      <c r="AL40" s="257">
        <f t="shared" si="44"/>
        <v>17.600000000000001</v>
      </c>
      <c r="AM40" s="256">
        <f t="shared" si="46"/>
        <v>15.400000000000002</v>
      </c>
      <c r="AN40" s="252">
        <f t="shared" si="44"/>
        <v>17.600000000000001</v>
      </c>
      <c r="AO40" s="256">
        <f t="shared" si="46"/>
        <v>15.400000000000002</v>
      </c>
      <c r="AP40" s="257">
        <f t="shared" si="44"/>
        <v>17.600000000000001</v>
      </c>
      <c r="AQ40" s="256">
        <f t="shared" si="46"/>
        <v>15.400000000000002</v>
      </c>
      <c r="AR40" s="257">
        <f t="shared" si="44"/>
        <v>17.600000000000001</v>
      </c>
      <c r="AS40" s="258">
        <f t="shared" si="47"/>
        <v>16.8</v>
      </c>
      <c r="AT40" s="259">
        <f t="shared" si="45"/>
        <v>19.2</v>
      </c>
      <c r="AU40" s="258">
        <f t="shared" si="47"/>
        <v>16.8</v>
      </c>
      <c r="AV40" s="253">
        <f t="shared" si="45"/>
        <v>19.2</v>
      </c>
      <c r="AW40" s="258">
        <f t="shared" si="47"/>
        <v>16.8</v>
      </c>
      <c r="AX40" s="259">
        <f t="shared" si="45"/>
        <v>19.2</v>
      </c>
      <c r="AY40" s="258">
        <f t="shared" si="47"/>
        <v>16.8</v>
      </c>
      <c r="AZ40" s="259">
        <f t="shared" si="45"/>
        <v>19.2</v>
      </c>
      <c r="BA40" s="260">
        <f t="shared" si="48"/>
        <v>18.2</v>
      </c>
      <c r="BB40" s="261">
        <f t="shared" si="49"/>
        <v>20.8</v>
      </c>
      <c r="BC40" s="260">
        <f t="shared" si="48"/>
        <v>18.2</v>
      </c>
      <c r="BD40" s="261">
        <f t="shared" si="49"/>
        <v>20.8</v>
      </c>
      <c r="BE40" s="268">
        <f t="shared" si="50"/>
        <v>19.599999999999998</v>
      </c>
      <c r="BF40" s="269">
        <f t="shared" si="51"/>
        <v>22.4</v>
      </c>
      <c r="BG40" s="265">
        <f t="shared" si="52"/>
        <v>21</v>
      </c>
      <c r="BH40" s="204">
        <f t="shared" si="53"/>
        <v>24</v>
      </c>
    </row>
    <row r="41" spans="1:60" ht="18.75" x14ac:dyDescent="0.3">
      <c r="A41" s="10"/>
      <c r="B41" s="25"/>
      <c r="C41" s="34"/>
      <c r="D41" s="34"/>
      <c r="E41" s="34"/>
      <c r="F41" s="34"/>
      <c r="G41" s="26"/>
      <c r="H41" s="14"/>
      <c r="I41" s="10"/>
      <c r="J41" s="167">
        <v>820</v>
      </c>
      <c r="K41" s="36">
        <v>38</v>
      </c>
      <c r="L41" s="166">
        <v>38</v>
      </c>
      <c r="M41" s="129"/>
      <c r="N41" s="122"/>
      <c r="O41" s="127"/>
      <c r="Z41" s="143">
        <v>40</v>
      </c>
      <c r="AA41" s="6">
        <v>8</v>
      </c>
      <c r="AB41" s="5">
        <v>10</v>
      </c>
      <c r="AC41" s="53">
        <v>16</v>
      </c>
      <c r="AF41" s="52" t="s">
        <v>75</v>
      </c>
      <c r="AG41" s="5" t="s">
        <v>92</v>
      </c>
      <c r="AH41" s="226" t="s">
        <v>18</v>
      </c>
      <c r="AI41" s="236">
        <v>16</v>
      </c>
      <c r="AJ41" s="244">
        <v>18</v>
      </c>
      <c r="AK41" s="256">
        <f t="shared" si="46"/>
        <v>17.600000000000001</v>
      </c>
      <c r="AL41" s="257">
        <f t="shared" si="44"/>
        <v>19.8</v>
      </c>
      <c r="AM41" s="256">
        <f t="shared" si="46"/>
        <v>17.600000000000001</v>
      </c>
      <c r="AN41" s="252">
        <f t="shared" si="44"/>
        <v>19.8</v>
      </c>
      <c r="AO41" s="266">
        <f t="shared" si="46"/>
        <v>17.600000000000001</v>
      </c>
      <c r="AP41" s="267">
        <f t="shared" si="44"/>
        <v>19.8</v>
      </c>
      <c r="AQ41" s="256">
        <f t="shared" si="46"/>
        <v>17.600000000000001</v>
      </c>
      <c r="AR41" s="257">
        <f t="shared" si="44"/>
        <v>19.8</v>
      </c>
      <c r="AS41" s="258">
        <f t="shared" si="47"/>
        <v>19.2</v>
      </c>
      <c r="AT41" s="259">
        <f t="shared" si="45"/>
        <v>21.599999999999998</v>
      </c>
      <c r="AU41" s="258">
        <f t="shared" si="47"/>
        <v>19.2</v>
      </c>
      <c r="AV41" s="253">
        <f t="shared" si="45"/>
        <v>21.599999999999998</v>
      </c>
      <c r="AW41" s="258">
        <f t="shared" si="47"/>
        <v>19.2</v>
      </c>
      <c r="AX41" s="259">
        <f t="shared" si="45"/>
        <v>21.599999999999998</v>
      </c>
      <c r="AY41" s="258">
        <f t="shared" si="47"/>
        <v>19.2</v>
      </c>
      <c r="AZ41" s="259">
        <f t="shared" si="45"/>
        <v>21.599999999999998</v>
      </c>
      <c r="BA41" s="260">
        <f t="shared" si="48"/>
        <v>20.8</v>
      </c>
      <c r="BB41" s="261">
        <f t="shared" si="49"/>
        <v>23.400000000000002</v>
      </c>
      <c r="BC41" s="260">
        <f t="shared" si="48"/>
        <v>20.8</v>
      </c>
      <c r="BD41" s="261">
        <f t="shared" si="49"/>
        <v>23.400000000000002</v>
      </c>
      <c r="BE41" s="268">
        <f t="shared" si="50"/>
        <v>22.4</v>
      </c>
      <c r="BF41" s="269">
        <f t="shared" si="51"/>
        <v>25.2</v>
      </c>
      <c r="BG41" s="265">
        <f t="shared" si="52"/>
        <v>24</v>
      </c>
      <c r="BH41" s="204">
        <f t="shared" si="53"/>
        <v>27</v>
      </c>
    </row>
    <row r="42" spans="1:60" ht="18.75" x14ac:dyDescent="0.3">
      <c r="A42" s="10"/>
      <c r="B42" s="25"/>
      <c r="C42" s="34"/>
      <c r="D42" s="34"/>
      <c r="E42" s="34"/>
      <c r="F42" s="34"/>
      <c r="G42" s="26"/>
      <c r="H42" s="10"/>
      <c r="I42" s="10"/>
      <c r="J42" s="167">
        <v>660</v>
      </c>
      <c r="K42" s="36">
        <v>39</v>
      </c>
      <c r="L42" s="166">
        <v>39</v>
      </c>
      <c r="M42" s="129"/>
      <c r="N42" s="122"/>
      <c r="O42" s="127"/>
      <c r="Z42" s="143">
        <v>45</v>
      </c>
      <c r="AA42" s="6">
        <v>10</v>
      </c>
      <c r="AB42" s="5">
        <v>12</v>
      </c>
      <c r="AC42" s="53">
        <v>18</v>
      </c>
      <c r="AF42" s="52" t="s">
        <v>98</v>
      </c>
      <c r="AG42" s="5" t="s">
        <v>93</v>
      </c>
      <c r="AH42" s="226" t="s">
        <v>18</v>
      </c>
      <c r="AI42" s="236">
        <v>12</v>
      </c>
      <c r="AJ42" s="244">
        <v>14</v>
      </c>
      <c r="AK42" s="256">
        <f t="shared" si="46"/>
        <v>13.200000000000001</v>
      </c>
      <c r="AL42" s="257">
        <f t="shared" si="44"/>
        <v>15.400000000000002</v>
      </c>
      <c r="AM42" s="256">
        <f t="shared" si="46"/>
        <v>13.200000000000001</v>
      </c>
      <c r="AN42" s="252">
        <f t="shared" si="44"/>
        <v>15.400000000000002</v>
      </c>
      <c r="AO42" s="258">
        <f>$AI42*$AV$3</f>
        <v>14.399999999999999</v>
      </c>
      <c r="AP42" s="259">
        <f t="shared" ref="AL42:AR57" si="54">$AJ42*$AV$3</f>
        <v>16.8</v>
      </c>
      <c r="AQ42" s="258">
        <f>$AI42*$AV$3</f>
        <v>14.399999999999999</v>
      </c>
      <c r="AR42" s="259">
        <f t="shared" si="54"/>
        <v>16.8</v>
      </c>
      <c r="AS42" s="258">
        <f t="shared" si="47"/>
        <v>14.399999999999999</v>
      </c>
      <c r="AT42" s="259">
        <f t="shared" si="45"/>
        <v>16.8</v>
      </c>
      <c r="AU42" s="258">
        <f t="shared" si="47"/>
        <v>14.399999999999999</v>
      </c>
      <c r="AV42" s="253">
        <f t="shared" si="45"/>
        <v>16.8</v>
      </c>
      <c r="AW42" s="258">
        <f t="shared" si="47"/>
        <v>14.399999999999999</v>
      </c>
      <c r="AX42" s="259">
        <f t="shared" si="45"/>
        <v>16.8</v>
      </c>
      <c r="AY42" s="260">
        <f t="shared" si="48"/>
        <v>15.600000000000001</v>
      </c>
      <c r="AZ42" s="261">
        <f t="shared" si="49"/>
        <v>18.2</v>
      </c>
      <c r="BA42" s="260">
        <f t="shared" si="48"/>
        <v>15.600000000000001</v>
      </c>
      <c r="BB42" s="261">
        <f t="shared" si="49"/>
        <v>18.2</v>
      </c>
      <c r="BC42" s="268">
        <f t="shared" si="50"/>
        <v>16.799999999999997</v>
      </c>
      <c r="BD42" s="269">
        <f t="shared" si="51"/>
        <v>19.599999999999998</v>
      </c>
      <c r="BE42" s="272">
        <f t="shared" si="52"/>
        <v>18</v>
      </c>
      <c r="BF42" s="273">
        <f t="shared" si="53"/>
        <v>21</v>
      </c>
      <c r="BG42" s="217" t="s">
        <v>177</v>
      </c>
      <c r="BH42" s="200" t="s">
        <v>177</v>
      </c>
    </row>
    <row r="43" spans="1:60" ht="18.75" x14ac:dyDescent="0.3">
      <c r="A43" s="10"/>
      <c r="B43" s="25"/>
      <c r="C43" s="34"/>
      <c r="D43" s="34"/>
      <c r="E43" s="34"/>
      <c r="F43" s="34"/>
      <c r="G43" s="26"/>
      <c r="H43" s="10"/>
      <c r="I43" s="10"/>
      <c r="J43" s="167">
        <v>495</v>
      </c>
      <c r="K43" s="36">
        <v>40</v>
      </c>
      <c r="L43" s="166">
        <v>40</v>
      </c>
      <c r="M43" s="129"/>
      <c r="N43" s="122"/>
      <c r="O43" s="127"/>
      <c r="Y43" s="34"/>
      <c r="Z43" s="143">
        <v>50</v>
      </c>
      <c r="AA43" s="6">
        <v>11</v>
      </c>
      <c r="AB43" s="5">
        <v>14</v>
      </c>
      <c r="AC43" s="53">
        <v>21</v>
      </c>
      <c r="AF43" s="52" t="s">
        <v>98</v>
      </c>
      <c r="AG43" s="5" t="s">
        <v>35</v>
      </c>
      <c r="AH43" s="226" t="s">
        <v>18</v>
      </c>
      <c r="AI43" s="236">
        <v>16</v>
      </c>
      <c r="AJ43" s="244">
        <v>20</v>
      </c>
      <c r="AK43" s="256">
        <f t="shared" si="46"/>
        <v>17.600000000000001</v>
      </c>
      <c r="AL43" s="257">
        <f t="shared" si="44"/>
        <v>22</v>
      </c>
      <c r="AM43" s="256">
        <f t="shared" si="46"/>
        <v>17.600000000000001</v>
      </c>
      <c r="AN43" s="252">
        <f t="shared" si="44"/>
        <v>22</v>
      </c>
      <c r="AO43" s="258">
        <f t="shared" ref="AO43:AO49" si="55">$AI43*$AV$3</f>
        <v>19.2</v>
      </c>
      <c r="AP43" s="259">
        <f t="shared" si="54"/>
        <v>24</v>
      </c>
      <c r="AQ43" s="258">
        <f t="shared" ref="AQ43:AQ49" si="56">$AI43*$AV$3</f>
        <v>19.2</v>
      </c>
      <c r="AR43" s="259">
        <f t="shared" si="54"/>
        <v>24</v>
      </c>
      <c r="AS43" s="258">
        <f t="shared" si="47"/>
        <v>19.2</v>
      </c>
      <c r="AT43" s="259">
        <f t="shared" si="45"/>
        <v>24</v>
      </c>
      <c r="AU43" s="258">
        <f t="shared" si="47"/>
        <v>19.2</v>
      </c>
      <c r="AV43" s="253">
        <f t="shared" si="45"/>
        <v>24</v>
      </c>
      <c r="AW43" s="258">
        <f t="shared" si="47"/>
        <v>19.2</v>
      </c>
      <c r="AX43" s="259">
        <f t="shared" si="45"/>
        <v>24</v>
      </c>
      <c r="AY43" s="260">
        <f t="shared" si="48"/>
        <v>20.8</v>
      </c>
      <c r="AZ43" s="261">
        <f t="shared" si="49"/>
        <v>26</v>
      </c>
      <c r="BA43" s="260">
        <f t="shared" si="48"/>
        <v>20.8</v>
      </c>
      <c r="BB43" s="261">
        <f t="shared" si="49"/>
        <v>26</v>
      </c>
      <c r="BC43" s="268">
        <f t="shared" si="50"/>
        <v>22.4</v>
      </c>
      <c r="BD43" s="269">
        <f t="shared" si="51"/>
        <v>28</v>
      </c>
      <c r="BE43" s="272">
        <f t="shared" si="52"/>
        <v>24</v>
      </c>
      <c r="BF43" s="273">
        <f t="shared" si="53"/>
        <v>30</v>
      </c>
      <c r="BG43" s="217" t="s">
        <v>177</v>
      </c>
      <c r="BH43" s="200" t="s">
        <v>177</v>
      </c>
    </row>
    <row r="44" spans="1:60" ht="19.5" thickBot="1" x14ac:dyDescent="0.35">
      <c r="A44" s="10"/>
      <c r="B44" s="27"/>
      <c r="C44" s="28"/>
      <c r="D44" s="28"/>
      <c r="E44" s="28"/>
      <c r="F44" s="28"/>
      <c r="G44" s="29"/>
      <c r="H44" s="10"/>
      <c r="I44" s="10"/>
      <c r="J44" s="167">
        <v>330</v>
      </c>
      <c r="K44" s="36">
        <v>41</v>
      </c>
      <c r="L44" s="173"/>
      <c r="M44" s="129"/>
      <c r="N44" s="17"/>
      <c r="O44" s="127"/>
      <c r="Y44" s="34"/>
      <c r="Z44" s="143">
        <v>55</v>
      </c>
      <c r="AA44" s="6">
        <v>12</v>
      </c>
      <c r="AB44" s="5">
        <v>16</v>
      </c>
      <c r="AC44" s="53">
        <v>24</v>
      </c>
      <c r="AF44" s="52" t="s">
        <v>98</v>
      </c>
      <c r="AG44" s="5" t="s">
        <v>36</v>
      </c>
      <c r="AH44" s="226" t="s">
        <v>18</v>
      </c>
      <c r="AI44" s="236">
        <v>20</v>
      </c>
      <c r="AJ44" s="244">
        <v>26</v>
      </c>
      <c r="AK44" s="256">
        <f t="shared" si="46"/>
        <v>22</v>
      </c>
      <c r="AL44" s="257">
        <f t="shared" si="44"/>
        <v>28.6</v>
      </c>
      <c r="AM44" s="256">
        <f t="shared" si="46"/>
        <v>22</v>
      </c>
      <c r="AN44" s="252">
        <f t="shared" si="44"/>
        <v>28.6</v>
      </c>
      <c r="AO44" s="258">
        <f t="shared" si="55"/>
        <v>24</v>
      </c>
      <c r="AP44" s="259">
        <f t="shared" si="54"/>
        <v>31.2</v>
      </c>
      <c r="AQ44" s="258">
        <f t="shared" si="56"/>
        <v>24</v>
      </c>
      <c r="AR44" s="259">
        <f t="shared" si="54"/>
        <v>31.2</v>
      </c>
      <c r="AS44" s="258">
        <f t="shared" si="47"/>
        <v>24</v>
      </c>
      <c r="AT44" s="259">
        <f t="shared" si="45"/>
        <v>31.2</v>
      </c>
      <c r="AU44" s="258">
        <f t="shared" si="47"/>
        <v>24</v>
      </c>
      <c r="AV44" s="253">
        <f t="shared" si="45"/>
        <v>31.2</v>
      </c>
      <c r="AW44" s="258">
        <f t="shared" si="47"/>
        <v>24</v>
      </c>
      <c r="AX44" s="259">
        <f t="shared" si="45"/>
        <v>31.2</v>
      </c>
      <c r="AY44" s="260">
        <f t="shared" si="48"/>
        <v>26</v>
      </c>
      <c r="AZ44" s="261">
        <f t="shared" si="49"/>
        <v>33.800000000000004</v>
      </c>
      <c r="BA44" s="260">
        <f t="shared" si="48"/>
        <v>26</v>
      </c>
      <c r="BB44" s="261">
        <f t="shared" si="49"/>
        <v>33.800000000000004</v>
      </c>
      <c r="BC44" s="268">
        <f t="shared" si="50"/>
        <v>28</v>
      </c>
      <c r="BD44" s="269">
        <f t="shared" si="51"/>
        <v>36.4</v>
      </c>
      <c r="BE44" s="272">
        <f t="shared" si="52"/>
        <v>30</v>
      </c>
      <c r="BF44" s="273">
        <f t="shared" si="53"/>
        <v>39</v>
      </c>
      <c r="BG44" s="217" t="s">
        <v>177</v>
      </c>
      <c r="BH44" s="200" t="s">
        <v>177</v>
      </c>
    </row>
    <row r="45" spans="1:60" ht="15" customHeight="1" x14ac:dyDescent="0.3">
      <c r="A45" s="10"/>
      <c r="B45" s="329" t="s">
        <v>97</v>
      </c>
      <c r="C45" s="330"/>
      <c r="D45" s="330"/>
      <c r="E45" s="331"/>
      <c r="F45" s="331"/>
      <c r="G45" s="332"/>
      <c r="H45" s="15"/>
      <c r="I45" s="10"/>
      <c r="J45" s="167"/>
      <c r="K45" s="36">
        <v>42</v>
      </c>
      <c r="L45" s="173"/>
      <c r="M45" s="129"/>
      <c r="N45" s="17"/>
      <c r="O45" s="127"/>
      <c r="Y45" s="34"/>
      <c r="Z45" s="143">
        <v>60</v>
      </c>
      <c r="AA45" s="6">
        <v>14</v>
      </c>
      <c r="AB45" s="5">
        <v>18</v>
      </c>
      <c r="AC45" s="53">
        <v>26</v>
      </c>
      <c r="AF45" s="52" t="s">
        <v>98</v>
      </c>
      <c r="AG45" s="5" t="s">
        <v>92</v>
      </c>
      <c r="AH45" s="226" t="s">
        <v>18</v>
      </c>
      <c r="AI45" s="236">
        <v>24</v>
      </c>
      <c r="AJ45" s="244">
        <v>28</v>
      </c>
      <c r="AK45" s="256">
        <f t="shared" si="46"/>
        <v>26.400000000000002</v>
      </c>
      <c r="AL45" s="257">
        <f t="shared" si="44"/>
        <v>30.800000000000004</v>
      </c>
      <c r="AM45" s="256">
        <f t="shared" si="46"/>
        <v>26.400000000000002</v>
      </c>
      <c r="AN45" s="252">
        <f t="shared" si="44"/>
        <v>30.800000000000004</v>
      </c>
      <c r="AO45" s="258">
        <f t="shared" si="55"/>
        <v>28.799999999999997</v>
      </c>
      <c r="AP45" s="259">
        <f t="shared" si="54"/>
        <v>33.6</v>
      </c>
      <c r="AQ45" s="258">
        <f t="shared" si="56"/>
        <v>28.799999999999997</v>
      </c>
      <c r="AR45" s="259">
        <f t="shared" si="54"/>
        <v>33.6</v>
      </c>
      <c r="AS45" s="258">
        <f t="shared" si="47"/>
        <v>28.799999999999997</v>
      </c>
      <c r="AT45" s="259">
        <f t="shared" si="45"/>
        <v>33.6</v>
      </c>
      <c r="AU45" s="258">
        <f t="shared" si="47"/>
        <v>28.799999999999997</v>
      </c>
      <c r="AV45" s="253">
        <f t="shared" si="45"/>
        <v>33.6</v>
      </c>
      <c r="AW45" s="258">
        <f t="shared" si="47"/>
        <v>28.799999999999997</v>
      </c>
      <c r="AX45" s="259">
        <f t="shared" si="45"/>
        <v>33.6</v>
      </c>
      <c r="AY45" s="260">
        <f t="shared" si="48"/>
        <v>31.200000000000003</v>
      </c>
      <c r="AZ45" s="261">
        <f t="shared" si="49"/>
        <v>36.4</v>
      </c>
      <c r="BA45" s="260">
        <f t="shared" si="48"/>
        <v>31.200000000000003</v>
      </c>
      <c r="BB45" s="261">
        <f t="shared" si="49"/>
        <v>36.4</v>
      </c>
      <c r="BC45" s="268">
        <f t="shared" si="50"/>
        <v>33.599999999999994</v>
      </c>
      <c r="BD45" s="269">
        <f t="shared" si="51"/>
        <v>39.199999999999996</v>
      </c>
      <c r="BE45" s="272">
        <f t="shared" si="52"/>
        <v>36</v>
      </c>
      <c r="BF45" s="273">
        <f t="shared" si="53"/>
        <v>42</v>
      </c>
      <c r="BG45" s="217" t="s">
        <v>177</v>
      </c>
      <c r="BH45" s="200" t="s">
        <v>177</v>
      </c>
    </row>
    <row r="46" spans="1:60" ht="41.25" customHeight="1" x14ac:dyDescent="0.3">
      <c r="A46" s="10"/>
      <c r="B46" s="313" t="s">
        <v>123</v>
      </c>
      <c r="C46" s="314"/>
      <c r="D46" s="314"/>
      <c r="E46" s="315"/>
      <c r="F46" s="315"/>
      <c r="G46" s="316"/>
      <c r="H46" s="15"/>
      <c r="I46" s="10"/>
      <c r="J46" s="174"/>
      <c r="K46" s="36">
        <v>43</v>
      </c>
      <c r="L46" s="173"/>
      <c r="M46" s="129"/>
      <c r="N46" s="17"/>
      <c r="O46" s="127"/>
      <c r="Y46" s="34"/>
      <c r="Z46" s="143">
        <v>65</v>
      </c>
      <c r="AA46" s="6">
        <v>14.5</v>
      </c>
      <c r="AB46" s="5">
        <v>19</v>
      </c>
      <c r="AC46" s="53">
        <v>28.5</v>
      </c>
      <c r="AF46" s="52" t="s">
        <v>99</v>
      </c>
      <c r="AG46" s="5" t="s">
        <v>93</v>
      </c>
      <c r="AH46" s="226" t="s">
        <v>18</v>
      </c>
      <c r="AI46" s="236">
        <v>12</v>
      </c>
      <c r="AJ46" s="244">
        <v>14</v>
      </c>
      <c r="AK46" s="256">
        <f t="shared" si="46"/>
        <v>13.200000000000001</v>
      </c>
      <c r="AL46" s="257">
        <f t="shared" si="44"/>
        <v>15.400000000000002</v>
      </c>
      <c r="AM46" s="258">
        <f>$AI46*$AV$3</f>
        <v>14.399999999999999</v>
      </c>
      <c r="AN46" s="253">
        <f t="shared" si="54"/>
        <v>16.8</v>
      </c>
      <c r="AO46" s="258">
        <f t="shared" si="55"/>
        <v>14.399999999999999</v>
      </c>
      <c r="AP46" s="259">
        <f t="shared" si="54"/>
        <v>16.8</v>
      </c>
      <c r="AQ46" s="258">
        <f t="shared" si="56"/>
        <v>14.399999999999999</v>
      </c>
      <c r="AR46" s="259">
        <f t="shared" si="54"/>
        <v>16.8</v>
      </c>
      <c r="AS46" s="258">
        <f t="shared" si="47"/>
        <v>14.399999999999999</v>
      </c>
      <c r="AT46" s="259">
        <f t="shared" si="45"/>
        <v>16.8</v>
      </c>
      <c r="AU46" s="260">
        <f t="shared" si="48"/>
        <v>15.600000000000001</v>
      </c>
      <c r="AV46" s="262">
        <f t="shared" ref="AR46:AV61" si="57">$AJ46*$AX$3</f>
        <v>18.2</v>
      </c>
      <c r="AW46" s="260">
        <f t="shared" si="48"/>
        <v>15.600000000000001</v>
      </c>
      <c r="AX46" s="261">
        <f t="shared" si="49"/>
        <v>18.2</v>
      </c>
      <c r="AY46" s="268">
        <f t="shared" si="50"/>
        <v>16.799999999999997</v>
      </c>
      <c r="AZ46" s="269">
        <f t="shared" si="51"/>
        <v>19.599999999999998</v>
      </c>
      <c r="BA46" s="268">
        <f t="shared" si="50"/>
        <v>16.799999999999997</v>
      </c>
      <c r="BB46" s="269">
        <f t="shared" si="51"/>
        <v>19.599999999999998</v>
      </c>
      <c r="BC46" s="272">
        <f t="shared" si="52"/>
        <v>18</v>
      </c>
      <c r="BD46" s="273">
        <f t="shared" si="53"/>
        <v>21</v>
      </c>
      <c r="BE46" s="274" t="s">
        <v>177</v>
      </c>
      <c r="BF46" s="275" t="s">
        <v>177</v>
      </c>
      <c r="BG46" s="217" t="s">
        <v>177</v>
      </c>
      <c r="BH46" s="200" t="s">
        <v>177</v>
      </c>
    </row>
    <row r="47" spans="1:60" ht="79.5" customHeight="1" x14ac:dyDescent="0.3">
      <c r="A47" s="10"/>
      <c r="B47" s="313" t="s">
        <v>122</v>
      </c>
      <c r="C47" s="314"/>
      <c r="D47" s="314"/>
      <c r="E47" s="315"/>
      <c r="F47" s="315"/>
      <c r="G47" s="316"/>
      <c r="H47" s="15"/>
      <c r="I47" s="10"/>
      <c r="J47" s="175"/>
      <c r="K47" s="36">
        <v>44</v>
      </c>
      <c r="L47" s="173"/>
      <c r="M47" s="129"/>
      <c r="N47" s="17"/>
      <c r="O47" s="127"/>
      <c r="Y47" s="34"/>
      <c r="Z47" s="143">
        <v>70</v>
      </c>
      <c r="AA47" s="6">
        <v>15</v>
      </c>
      <c r="AB47" s="5">
        <v>20</v>
      </c>
      <c r="AC47" s="53">
        <v>30</v>
      </c>
      <c r="AF47" s="52" t="s">
        <v>99</v>
      </c>
      <c r="AG47" s="5" t="s">
        <v>35</v>
      </c>
      <c r="AH47" s="226" t="s">
        <v>18</v>
      </c>
      <c r="AI47" s="236">
        <v>16</v>
      </c>
      <c r="AJ47" s="244">
        <v>20</v>
      </c>
      <c r="AK47" s="256">
        <f t="shared" si="46"/>
        <v>17.600000000000001</v>
      </c>
      <c r="AL47" s="257">
        <f t="shared" si="44"/>
        <v>22</v>
      </c>
      <c r="AM47" s="258">
        <f t="shared" ref="AM47:AM61" si="58">$AI47*$AV$3</f>
        <v>19.2</v>
      </c>
      <c r="AN47" s="253">
        <f t="shared" si="54"/>
        <v>24</v>
      </c>
      <c r="AO47" s="258">
        <f t="shared" si="55"/>
        <v>19.2</v>
      </c>
      <c r="AP47" s="259">
        <f t="shared" si="54"/>
        <v>24</v>
      </c>
      <c r="AQ47" s="258">
        <f t="shared" si="56"/>
        <v>19.2</v>
      </c>
      <c r="AR47" s="259">
        <f t="shared" si="54"/>
        <v>24</v>
      </c>
      <c r="AS47" s="258">
        <f t="shared" si="47"/>
        <v>19.2</v>
      </c>
      <c r="AT47" s="259">
        <f t="shared" si="45"/>
        <v>24</v>
      </c>
      <c r="AU47" s="260">
        <f t="shared" si="48"/>
        <v>20.8</v>
      </c>
      <c r="AV47" s="262">
        <f t="shared" si="57"/>
        <v>26</v>
      </c>
      <c r="AW47" s="260">
        <f t="shared" si="48"/>
        <v>20.8</v>
      </c>
      <c r="AX47" s="261">
        <f t="shared" si="49"/>
        <v>26</v>
      </c>
      <c r="AY47" s="268">
        <f t="shared" si="50"/>
        <v>22.4</v>
      </c>
      <c r="AZ47" s="269">
        <f t="shared" si="51"/>
        <v>28</v>
      </c>
      <c r="BA47" s="268">
        <f t="shared" si="50"/>
        <v>22.4</v>
      </c>
      <c r="BB47" s="269">
        <f t="shared" si="51"/>
        <v>28</v>
      </c>
      <c r="BC47" s="272">
        <f t="shared" si="52"/>
        <v>24</v>
      </c>
      <c r="BD47" s="273">
        <f t="shared" si="53"/>
        <v>30</v>
      </c>
      <c r="BE47" s="274" t="s">
        <v>177</v>
      </c>
      <c r="BF47" s="275" t="s">
        <v>177</v>
      </c>
      <c r="BG47" s="217" t="s">
        <v>177</v>
      </c>
      <c r="BH47" s="200" t="s">
        <v>177</v>
      </c>
    </row>
    <row r="48" spans="1:60" ht="27.75" customHeight="1" thickBot="1" x14ac:dyDescent="0.35">
      <c r="A48" s="10"/>
      <c r="B48" s="313" t="s">
        <v>124</v>
      </c>
      <c r="C48" s="314"/>
      <c r="D48" s="314"/>
      <c r="E48" s="328"/>
      <c r="F48" s="328"/>
      <c r="G48" s="316"/>
      <c r="H48" s="15"/>
      <c r="I48" s="10"/>
      <c r="J48" s="175"/>
      <c r="K48" s="36">
        <v>45</v>
      </c>
      <c r="L48" s="173"/>
      <c r="M48" s="129"/>
      <c r="N48" s="17"/>
      <c r="O48" s="127"/>
      <c r="Y48" s="34"/>
      <c r="Z48" s="145">
        <v>80</v>
      </c>
      <c r="AA48" s="146">
        <v>15</v>
      </c>
      <c r="AB48" s="55">
        <v>20</v>
      </c>
      <c r="AC48" s="56">
        <v>30</v>
      </c>
      <c r="AF48" s="52" t="s">
        <v>99</v>
      </c>
      <c r="AG48" s="5" t="s">
        <v>36</v>
      </c>
      <c r="AH48" s="226" t="s">
        <v>18</v>
      </c>
      <c r="AI48" s="236">
        <v>20</v>
      </c>
      <c r="AJ48" s="244">
        <v>26</v>
      </c>
      <c r="AK48" s="256">
        <f t="shared" si="46"/>
        <v>22</v>
      </c>
      <c r="AL48" s="257">
        <f t="shared" si="44"/>
        <v>28.6</v>
      </c>
      <c r="AM48" s="258">
        <f t="shared" si="58"/>
        <v>24</v>
      </c>
      <c r="AN48" s="253">
        <f t="shared" si="54"/>
        <v>31.2</v>
      </c>
      <c r="AO48" s="258">
        <f t="shared" si="55"/>
        <v>24</v>
      </c>
      <c r="AP48" s="259">
        <f t="shared" si="54"/>
        <v>31.2</v>
      </c>
      <c r="AQ48" s="258">
        <f t="shared" si="56"/>
        <v>24</v>
      </c>
      <c r="AR48" s="259">
        <f t="shared" si="54"/>
        <v>31.2</v>
      </c>
      <c r="AS48" s="258">
        <f t="shared" si="47"/>
        <v>24</v>
      </c>
      <c r="AT48" s="259">
        <f t="shared" si="45"/>
        <v>31.2</v>
      </c>
      <c r="AU48" s="260">
        <f t="shared" si="48"/>
        <v>26</v>
      </c>
      <c r="AV48" s="262">
        <f t="shared" si="57"/>
        <v>33.800000000000004</v>
      </c>
      <c r="AW48" s="260">
        <f t="shared" si="48"/>
        <v>26</v>
      </c>
      <c r="AX48" s="261">
        <f t="shared" si="49"/>
        <v>33.800000000000004</v>
      </c>
      <c r="AY48" s="268">
        <f t="shared" si="50"/>
        <v>28</v>
      </c>
      <c r="AZ48" s="269">
        <f t="shared" si="51"/>
        <v>36.4</v>
      </c>
      <c r="BA48" s="268">
        <f t="shared" si="50"/>
        <v>28</v>
      </c>
      <c r="BB48" s="269">
        <f t="shared" si="51"/>
        <v>36.4</v>
      </c>
      <c r="BC48" s="272">
        <f t="shared" si="52"/>
        <v>30</v>
      </c>
      <c r="BD48" s="273">
        <f t="shared" si="53"/>
        <v>39</v>
      </c>
      <c r="BE48" s="274" t="s">
        <v>177</v>
      </c>
      <c r="BF48" s="275" t="s">
        <v>177</v>
      </c>
      <c r="BG48" s="217" t="s">
        <v>177</v>
      </c>
      <c r="BH48" s="200" t="s">
        <v>177</v>
      </c>
    </row>
    <row r="49" spans="1:60" ht="17.25" customHeight="1" thickTop="1" x14ac:dyDescent="0.3">
      <c r="A49" s="10"/>
      <c r="B49" s="313" t="s">
        <v>125</v>
      </c>
      <c r="C49" s="314"/>
      <c r="D49" s="314"/>
      <c r="E49" s="328"/>
      <c r="F49" s="328"/>
      <c r="G49" s="316"/>
      <c r="H49" s="15"/>
      <c r="I49" s="10"/>
      <c r="J49" s="175"/>
      <c r="K49" s="36">
        <v>46</v>
      </c>
      <c r="L49" s="173"/>
      <c r="M49" s="129"/>
      <c r="N49" s="17"/>
      <c r="O49" s="127"/>
      <c r="Y49" s="34"/>
      <c r="AF49" s="52" t="s">
        <v>99</v>
      </c>
      <c r="AG49" s="5" t="s">
        <v>92</v>
      </c>
      <c r="AH49" s="226" t="s">
        <v>18</v>
      </c>
      <c r="AI49" s="236">
        <v>24</v>
      </c>
      <c r="AJ49" s="244">
        <v>28</v>
      </c>
      <c r="AK49" s="256">
        <f t="shared" si="46"/>
        <v>26.400000000000002</v>
      </c>
      <c r="AL49" s="257">
        <f t="shared" si="44"/>
        <v>30.800000000000004</v>
      </c>
      <c r="AM49" s="258">
        <f t="shared" si="58"/>
        <v>28.799999999999997</v>
      </c>
      <c r="AN49" s="253">
        <f t="shared" si="54"/>
        <v>33.6</v>
      </c>
      <c r="AO49" s="258">
        <f t="shared" si="55"/>
        <v>28.799999999999997</v>
      </c>
      <c r="AP49" s="259">
        <f t="shared" si="54"/>
        <v>33.6</v>
      </c>
      <c r="AQ49" s="258">
        <f t="shared" si="56"/>
        <v>28.799999999999997</v>
      </c>
      <c r="AR49" s="259">
        <f t="shared" si="54"/>
        <v>33.6</v>
      </c>
      <c r="AS49" s="258">
        <f t="shared" si="47"/>
        <v>28.799999999999997</v>
      </c>
      <c r="AT49" s="259">
        <f t="shared" si="45"/>
        <v>33.6</v>
      </c>
      <c r="AU49" s="260">
        <f t="shared" si="48"/>
        <v>31.200000000000003</v>
      </c>
      <c r="AV49" s="262">
        <f t="shared" si="57"/>
        <v>36.4</v>
      </c>
      <c r="AW49" s="260">
        <f t="shared" si="48"/>
        <v>31.200000000000003</v>
      </c>
      <c r="AX49" s="261">
        <f t="shared" si="49"/>
        <v>36.4</v>
      </c>
      <c r="AY49" s="268">
        <f t="shared" si="50"/>
        <v>33.599999999999994</v>
      </c>
      <c r="AZ49" s="269">
        <f t="shared" si="51"/>
        <v>39.199999999999996</v>
      </c>
      <c r="BA49" s="268">
        <f t="shared" si="50"/>
        <v>33.599999999999994</v>
      </c>
      <c r="BB49" s="269">
        <f t="shared" si="51"/>
        <v>39.199999999999996</v>
      </c>
      <c r="BC49" s="272">
        <f t="shared" si="52"/>
        <v>36</v>
      </c>
      <c r="BD49" s="273">
        <f t="shared" si="53"/>
        <v>42</v>
      </c>
      <c r="BE49" s="274" t="s">
        <v>177</v>
      </c>
      <c r="BF49" s="275" t="s">
        <v>177</v>
      </c>
      <c r="BG49" s="217" t="s">
        <v>177</v>
      </c>
      <c r="BH49" s="200" t="s">
        <v>177</v>
      </c>
    </row>
    <row r="50" spans="1:60" ht="57.75" customHeight="1" thickBot="1" x14ac:dyDescent="0.35">
      <c r="A50" s="10"/>
      <c r="B50" s="317" t="s">
        <v>183</v>
      </c>
      <c r="C50" s="318"/>
      <c r="D50" s="318"/>
      <c r="E50" s="319"/>
      <c r="F50" s="319"/>
      <c r="G50" s="320"/>
      <c r="H50" s="15"/>
      <c r="I50" s="10"/>
      <c r="J50" s="175"/>
      <c r="K50" s="36">
        <v>47</v>
      </c>
      <c r="L50" s="173"/>
      <c r="M50" s="129"/>
      <c r="N50" s="17"/>
      <c r="O50" s="127"/>
      <c r="Y50" s="34"/>
      <c r="AF50" s="52" t="s">
        <v>78</v>
      </c>
      <c r="AG50" s="5" t="s">
        <v>93</v>
      </c>
      <c r="AH50" s="226" t="s">
        <v>18</v>
      </c>
      <c r="AI50" s="236">
        <v>14</v>
      </c>
      <c r="AJ50" s="244">
        <v>18</v>
      </c>
      <c r="AK50" s="258">
        <f>$AI50*$AV$3</f>
        <v>16.8</v>
      </c>
      <c r="AL50" s="259">
        <f t="shared" si="54"/>
        <v>21.599999999999998</v>
      </c>
      <c r="AM50" s="258">
        <f t="shared" si="58"/>
        <v>16.8</v>
      </c>
      <c r="AN50" s="253">
        <f t="shared" si="54"/>
        <v>21.599999999999998</v>
      </c>
      <c r="AO50" s="258">
        <f t="shared" si="46"/>
        <v>15.400000000000002</v>
      </c>
      <c r="AP50" s="259">
        <f t="shared" si="54"/>
        <v>21.599999999999998</v>
      </c>
      <c r="AQ50" s="260">
        <f t="shared" ref="AQ50:AU61" si="59">$AI50*$AX$3</f>
        <v>18.2</v>
      </c>
      <c r="AR50" s="261">
        <f t="shared" si="57"/>
        <v>23.400000000000002</v>
      </c>
      <c r="AS50" s="260">
        <f t="shared" si="59"/>
        <v>18.2</v>
      </c>
      <c r="AT50" s="261">
        <f t="shared" si="57"/>
        <v>23.400000000000002</v>
      </c>
      <c r="AU50" s="260">
        <f t="shared" si="59"/>
        <v>18.2</v>
      </c>
      <c r="AV50" s="262">
        <f t="shared" si="57"/>
        <v>23.400000000000002</v>
      </c>
      <c r="AW50" s="268">
        <f t="shared" si="50"/>
        <v>19.599999999999998</v>
      </c>
      <c r="AX50" s="269">
        <f t="shared" si="51"/>
        <v>25.2</v>
      </c>
      <c r="AY50" s="272">
        <f t="shared" ref="AY50:AY57" si="60">$AI50*$BB$3</f>
        <v>21</v>
      </c>
      <c r="AZ50" s="273">
        <f t="shared" ref="AZ50:AZ57" si="61">$AJ50*$BB$3</f>
        <v>27</v>
      </c>
      <c r="BA50" s="272">
        <f t="shared" ref="BA50:BA57" si="62">$AI50*$BB$3</f>
        <v>21</v>
      </c>
      <c r="BB50" s="273">
        <f t="shared" ref="BB50:BB57" si="63">$AJ50*$BB$3</f>
        <v>27</v>
      </c>
      <c r="BC50" s="274" t="s">
        <v>177</v>
      </c>
      <c r="BD50" s="275" t="s">
        <v>177</v>
      </c>
      <c r="BE50" s="274" t="s">
        <v>177</v>
      </c>
      <c r="BF50" s="275" t="s">
        <v>177</v>
      </c>
      <c r="BG50" s="217" t="s">
        <v>177</v>
      </c>
      <c r="BH50" s="200" t="s">
        <v>177</v>
      </c>
    </row>
    <row r="51" spans="1:60" ht="51" customHeight="1" x14ac:dyDescent="0.3">
      <c r="A51" s="10"/>
      <c r="B51" s="321" t="s">
        <v>174</v>
      </c>
      <c r="C51" s="321"/>
      <c r="D51" s="321"/>
      <c r="E51" s="322"/>
      <c r="F51" s="322"/>
      <c r="G51" s="322"/>
      <c r="H51" s="15"/>
      <c r="I51" s="10"/>
      <c r="J51" s="175"/>
      <c r="K51" s="36">
        <v>48</v>
      </c>
      <c r="L51" s="173"/>
      <c r="M51" s="129"/>
      <c r="N51" s="17"/>
      <c r="O51" s="127"/>
      <c r="AF51" s="52" t="s">
        <v>78</v>
      </c>
      <c r="AG51" s="5" t="s">
        <v>35</v>
      </c>
      <c r="AH51" s="226" t="s">
        <v>18</v>
      </c>
      <c r="AI51" s="236">
        <v>20</v>
      </c>
      <c r="AJ51" s="244">
        <v>24</v>
      </c>
      <c r="AK51" s="258">
        <f t="shared" ref="AK51:AK65" si="64">$AI51*$AV$3</f>
        <v>24</v>
      </c>
      <c r="AL51" s="259">
        <f t="shared" si="54"/>
        <v>28.799999999999997</v>
      </c>
      <c r="AM51" s="258">
        <f t="shared" si="58"/>
        <v>24</v>
      </c>
      <c r="AN51" s="253">
        <f t="shared" si="54"/>
        <v>28.799999999999997</v>
      </c>
      <c r="AO51" s="258">
        <f t="shared" si="46"/>
        <v>22</v>
      </c>
      <c r="AP51" s="259">
        <f t="shared" si="54"/>
        <v>28.799999999999997</v>
      </c>
      <c r="AQ51" s="260">
        <f t="shared" si="59"/>
        <v>26</v>
      </c>
      <c r="AR51" s="261">
        <f t="shared" si="57"/>
        <v>31.200000000000003</v>
      </c>
      <c r="AS51" s="260">
        <f t="shared" si="59"/>
        <v>26</v>
      </c>
      <c r="AT51" s="261">
        <f t="shared" si="57"/>
        <v>31.200000000000003</v>
      </c>
      <c r="AU51" s="260">
        <f t="shared" si="59"/>
        <v>26</v>
      </c>
      <c r="AV51" s="262">
        <f t="shared" si="57"/>
        <v>31.200000000000003</v>
      </c>
      <c r="AW51" s="268">
        <f t="shared" si="50"/>
        <v>28</v>
      </c>
      <c r="AX51" s="269">
        <f t="shared" si="51"/>
        <v>33.599999999999994</v>
      </c>
      <c r="AY51" s="272">
        <f t="shared" si="60"/>
        <v>30</v>
      </c>
      <c r="AZ51" s="273">
        <f t="shared" si="61"/>
        <v>36</v>
      </c>
      <c r="BA51" s="272">
        <f t="shared" si="62"/>
        <v>30</v>
      </c>
      <c r="BB51" s="273">
        <f t="shared" si="63"/>
        <v>36</v>
      </c>
      <c r="BC51" s="274" t="s">
        <v>177</v>
      </c>
      <c r="BD51" s="275" t="s">
        <v>177</v>
      </c>
      <c r="BE51" s="274" t="s">
        <v>177</v>
      </c>
      <c r="BF51" s="275" t="s">
        <v>177</v>
      </c>
      <c r="BG51" s="217" t="s">
        <v>177</v>
      </c>
      <c r="BH51" s="200" t="s">
        <v>177</v>
      </c>
    </row>
    <row r="52" spans="1:60" ht="18.75" x14ac:dyDescent="0.3">
      <c r="A52" s="10"/>
      <c r="B52" s="323"/>
      <c r="C52" s="323"/>
      <c r="D52" s="323"/>
      <c r="E52" s="324"/>
      <c r="F52" s="324"/>
      <c r="G52" s="324"/>
      <c r="H52" s="10"/>
      <c r="I52" s="10"/>
      <c r="J52" s="175"/>
      <c r="K52" s="36">
        <v>49</v>
      </c>
      <c r="L52" s="173"/>
      <c r="M52" s="129"/>
      <c r="N52" s="17"/>
      <c r="O52" s="127"/>
      <c r="AF52" s="52" t="s">
        <v>78</v>
      </c>
      <c r="AG52" s="5" t="s">
        <v>36</v>
      </c>
      <c r="AH52" s="226" t="s">
        <v>18</v>
      </c>
      <c r="AI52" s="236">
        <v>24</v>
      </c>
      <c r="AJ52" s="244">
        <v>30</v>
      </c>
      <c r="AK52" s="258">
        <f t="shared" si="64"/>
        <v>28.799999999999997</v>
      </c>
      <c r="AL52" s="259">
        <f t="shared" si="54"/>
        <v>36</v>
      </c>
      <c r="AM52" s="258">
        <f t="shared" si="58"/>
        <v>28.799999999999997</v>
      </c>
      <c r="AN52" s="253">
        <f t="shared" si="54"/>
        <v>36</v>
      </c>
      <c r="AO52" s="258">
        <f t="shared" si="46"/>
        <v>26.400000000000002</v>
      </c>
      <c r="AP52" s="259">
        <f t="shared" si="54"/>
        <v>36</v>
      </c>
      <c r="AQ52" s="260">
        <f t="shared" si="59"/>
        <v>31.200000000000003</v>
      </c>
      <c r="AR52" s="261">
        <f t="shared" si="57"/>
        <v>39</v>
      </c>
      <c r="AS52" s="260">
        <f t="shared" si="59"/>
        <v>31.200000000000003</v>
      </c>
      <c r="AT52" s="261">
        <f t="shared" si="57"/>
        <v>39</v>
      </c>
      <c r="AU52" s="260">
        <f t="shared" si="59"/>
        <v>31.200000000000003</v>
      </c>
      <c r="AV52" s="262">
        <f t="shared" si="57"/>
        <v>39</v>
      </c>
      <c r="AW52" s="268">
        <f t="shared" si="50"/>
        <v>33.599999999999994</v>
      </c>
      <c r="AX52" s="269">
        <f t="shared" si="51"/>
        <v>42</v>
      </c>
      <c r="AY52" s="272">
        <f t="shared" si="60"/>
        <v>36</v>
      </c>
      <c r="AZ52" s="273">
        <f t="shared" si="61"/>
        <v>45</v>
      </c>
      <c r="BA52" s="272">
        <f t="shared" si="62"/>
        <v>36</v>
      </c>
      <c r="BB52" s="273">
        <f t="shared" si="63"/>
        <v>45</v>
      </c>
      <c r="BC52" s="274" t="s">
        <v>177</v>
      </c>
      <c r="BD52" s="275" t="s">
        <v>177</v>
      </c>
      <c r="BE52" s="274" t="s">
        <v>177</v>
      </c>
      <c r="BF52" s="275" t="s">
        <v>177</v>
      </c>
      <c r="BG52" s="217" t="s">
        <v>177</v>
      </c>
      <c r="BH52" s="200" t="s">
        <v>177</v>
      </c>
    </row>
    <row r="53" spans="1:60" ht="24.95" customHeight="1" x14ac:dyDescent="0.3">
      <c r="A53" s="10"/>
      <c r="B53" s="17"/>
      <c r="C53" s="17"/>
      <c r="D53" s="17"/>
      <c r="E53" s="17"/>
      <c r="F53" s="17"/>
      <c r="G53" s="17"/>
      <c r="H53" s="10"/>
      <c r="I53" s="10"/>
      <c r="J53" s="175"/>
      <c r="K53" s="36">
        <v>50</v>
      </c>
      <c r="L53" s="173"/>
      <c r="M53" s="129"/>
      <c r="N53" s="296" t="s">
        <v>158</v>
      </c>
      <c r="O53" s="127"/>
      <c r="AF53" s="52" t="s">
        <v>78</v>
      </c>
      <c r="AG53" s="5" t="s">
        <v>92</v>
      </c>
      <c r="AH53" s="226" t="s">
        <v>18</v>
      </c>
      <c r="AI53" s="236">
        <v>26</v>
      </c>
      <c r="AJ53" s="244">
        <v>32</v>
      </c>
      <c r="AK53" s="258">
        <f t="shared" si="64"/>
        <v>31.2</v>
      </c>
      <c r="AL53" s="259">
        <f t="shared" si="54"/>
        <v>38.4</v>
      </c>
      <c r="AM53" s="258">
        <f t="shared" si="58"/>
        <v>31.2</v>
      </c>
      <c r="AN53" s="253">
        <f t="shared" si="54"/>
        <v>38.4</v>
      </c>
      <c r="AO53" s="258">
        <f t="shared" si="46"/>
        <v>28.6</v>
      </c>
      <c r="AP53" s="259">
        <f t="shared" si="54"/>
        <v>38.4</v>
      </c>
      <c r="AQ53" s="260">
        <f t="shared" si="59"/>
        <v>33.800000000000004</v>
      </c>
      <c r="AR53" s="261">
        <f t="shared" si="57"/>
        <v>41.6</v>
      </c>
      <c r="AS53" s="260">
        <f t="shared" si="59"/>
        <v>33.800000000000004</v>
      </c>
      <c r="AT53" s="261">
        <f t="shared" si="57"/>
        <v>41.6</v>
      </c>
      <c r="AU53" s="260">
        <f t="shared" si="59"/>
        <v>33.800000000000004</v>
      </c>
      <c r="AV53" s="262">
        <f t="shared" si="57"/>
        <v>41.6</v>
      </c>
      <c r="AW53" s="268">
        <f t="shared" si="50"/>
        <v>36.4</v>
      </c>
      <c r="AX53" s="269">
        <f t="shared" si="51"/>
        <v>44.8</v>
      </c>
      <c r="AY53" s="272">
        <f t="shared" si="60"/>
        <v>39</v>
      </c>
      <c r="AZ53" s="273">
        <f t="shared" si="61"/>
        <v>48</v>
      </c>
      <c r="BA53" s="272">
        <f t="shared" si="62"/>
        <v>39</v>
      </c>
      <c r="BB53" s="273">
        <f t="shared" si="63"/>
        <v>48</v>
      </c>
      <c r="BC53" s="274" t="s">
        <v>177</v>
      </c>
      <c r="BD53" s="275" t="s">
        <v>177</v>
      </c>
      <c r="BE53" s="274" t="s">
        <v>177</v>
      </c>
      <c r="BF53" s="275" t="s">
        <v>177</v>
      </c>
      <c r="BG53" s="217" t="s">
        <v>177</v>
      </c>
      <c r="BH53" s="200" t="s">
        <v>177</v>
      </c>
    </row>
    <row r="54" spans="1:60" ht="24.95" customHeight="1" x14ac:dyDescent="0.3">
      <c r="A54" s="10"/>
      <c r="B54" s="10"/>
      <c r="C54" s="10"/>
      <c r="D54" s="10"/>
      <c r="E54" s="15"/>
      <c r="F54" s="15"/>
      <c r="G54" s="15"/>
      <c r="H54" s="10"/>
      <c r="I54" s="10"/>
      <c r="J54" s="175"/>
      <c r="K54" s="36">
        <v>51</v>
      </c>
      <c r="L54" s="173"/>
      <c r="M54" s="129"/>
      <c r="N54" s="297"/>
      <c r="O54" s="127"/>
      <c r="AF54" s="52" t="s">
        <v>79</v>
      </c>
      <c r="AG54" s="5" t="s">
        <v>93</v>
      </c>
      <c r="AH54" s="226" t="s">
        <v>18</v>
      </c>
      <c r="AI54" s="236">
        <v>20</v>
      </c>
      <c r="AJ54" s="244">
        <v>24</v>
      </c>
      <c r="AK54" s="258">
        <f t="shared" si="64"/>
        <v>24</v>
      </c>
      <c r="AL54" s="259">
        <f t="shared" si="54"/>
        <v>28.799999999999997</v>
      </c>
      <c r="AM54" s="258">
        <f t="shared" si="58"/>
        <v>24</v>
      </c>
      <c r="AN54" s="253">
        <f t="shared" si="54"/>
        <v>28.799999999999997</v>
      </c>
      <c r="AO54" s="258">
        <f t="shared" si="46"/>
        <v>22</v>
      </c>
      <c r="AP54" s="259">
        <f t="shared" si="54"/>
        <v>28.799999999999997</v>
      </c>
      <c r="AQ54" s="260">
        <f t="shared" si="59"/>
        <v>26</v>
      </c>
      <c r="AR54" s="261">
        <f t="shared" si="57"/>
        <v>31.200000000000003</v>
      </c>
      <c r="AS54" s="260">
        <f t="shared" si="59"/>
        <v>26</v>
      </c>
      <c r="AT54" s="261">
        <f t="shared" si="57"/>
        <v>31.200000000000003</v>
      </c>
      <c r="AU54" s="260">
        <f t="shared" si="59"/>
        <v>26</v>
      </c>
      <c r="AV54" s="262">
        <f t="shared" si="57"/>
        <v>31.200000000000003</v>
      </c>
      <c r="AW54" s="268">
        <f t="shared" si="50"/>
        <v>28</v>
      </c>
      <c r="AX54" s="269">
        <f t="shared" si="51"/>
        <v>33.599999999999994</v>
      </c>
      <c r="AY54" s="272">
        <f t="shared" si="60"/>
        <v>30</v>
      </c>
      <c r="AZ54" s="273">
        <f t="shared" si="61"/>
        <v>36</v>
      </c>
      <c r="BA54" s="272">
        <f t="shared" si="62"/>
        <v>30</v>
      </c>
      <c r="BB54" s="273">
        <f t="shared" si="63"/>
        <v>36</v>
      </c>
      <c r="BC54" s="274" t="s">
        <v>177</v>
      </c>
      <c r="BD54" s="275" t="s">
        <v>177</v>
      </c>
      <c r="BE54" s="274" t="s">
        <v>177</v>
      </c>
      <c r="BF54" s="275" t="s">
        <v>177</v>
      </c>
      <c r="BG54" s="217" t="s">
        <v>177</v>
      </c>
      <c r="BH54" s="200" t="s">
        <v>177</v>
      </c>
    </row>
    <row r="55" spans="1:60" ht="24.95" customHeight="1" x14ac:dyDescent="0.3">
      <c r="A55" s="10"/>
      <c r="B55" s="15"/>
      <c r="C55" s="15"/>
      <c r="D55" s="15"/>
      <c r="E55" s="15"/>
      <c r="F55" s="15"/>
      <c r="G55" s="15"/>
      <c r="H55" s="10"/>
      <c r="I55" s="10"/>
      <c r="J55" s="175"/>
      <c r="K55" s="36">
        <v>52</v>
      </c>
      <c r="L55" s="173"/>
      <c r="M55" s="129"/>
      <c r="N55" s="297"/>
      <c r="O55" s="127"/>
      <c r="AF55" s="52" t="s">
        <v>79</v>
      </c>
      <c r="AG55" s="5" t="s">
        <v>35</v>
      </c>
      <c r="AH55" s="226" t="s">
        <v>18</v>
      </c>
      <c r="AI55" s="236">
        <v>26</v>
      </c>
      <c r="AJ55" s="244">
        <v>32</v>
      </c>
      <c r="AK55" s="258">
        <f t="shared" si="64"/>
        <v>31.2</v>
      </c>
      <c r="AL55" s="259">
        <f t="shared" si="54"/>
        <v>38.4</v>
      </c>
      <c r="AM55" s="258">
        <f t="shared" si="58"/>
        <v>31.2</v>
      </c>
      <c r="AN55" s="253">
        <f t="shared" si="54"/>
        <v>38.4</v>
      </c>
      <c r="AO55" s="258">
        <f t="shared" ref="AO55:AO61" si="65">$AI55*$AT$3</f>
        <v>28.6</v>
      </c>
      <c r="AP55" s="259">
        <f t="shared" si="54"/>
        <v>38.4</v>
      </c>
      <c r="AQ55" s="260">
        <f t="shared" si="59"/>
        <v>33.800000000000004</v>
      </c>
      <c r="AR55" s="261">
        <f t="shared" si="57"/>
        <v>41.6</v>
      </c>
      <c r="AS55" s="260">
        <f t="shared" si="59"/>
        <v>33.800000000000004</v>
      </c>
      <c r="AT55" s="261">
        <f t="shared" si="57"/>
        <v>41.6</v>
      </c>
      <c r="AU55" s="260">
        <f t="shared" si="59"/>
        <v>33.800000000000004</v>
      </c>
      <c r="AV55" s="262">
        <f t="shared" si="57"/>
        <v>41.6</v>
      </c>
      <c r="AW55" s="268">
        <f t="shared" ref="AW55:AW57" si="66">$AI55*$AZ$3</f>
        <v>36.4</v>
      </c>
      <c r="AX55" s="269">
        <f t="shared" ref="AX55:AX57" si="67">$AJ55*$AZ$3</f>
        <v>44.8</v>
      </c>
      <c r="AY55" s="272">
        <f t="shared" si="60"/>
        <v>39</v>
      </c>
      <c r="AZ55" s="273">
        <f t="shared" si="61"/>
        <v>48</v>
      </c>
      <c r="BA55" s="272">
        <f t="shared" si="62"/>
        <v>39</v>
      </c>
      <c r="BB55" s="273">
        <f t="shared" si="63"/>
        <v>48</v>
      </c>
      <c r="BC55" s="274" t="s">
        <v>177</v>
      </c>
      <c r="BD55" s="275" t="s">
        <v>177</v>
      </c>
      <c r="BE55" s="274" t="s">
        <v>177</v>
      </c>
      <c r="BF55" s="275" t="s">
        <v>177</v>
      </c>
      <c r="BG55" s="217" t="s">
        <v>177</v>
      </c>
      <c r="BH55" s="200" t="s">
        <v>177</v>
      </c>
    </row>
    <row r="56" spans="1:60" ht="24.95" customHeight="1" x14ac:dyDescent="0.3">
      <c r="A56" s="10"/>
      <c r="B56" s="15"/>
      <c r="C56" s="15"/>
      <c r="D56" s="15"/>
      <c r="E56" s="15"/>
      <c r="F56" s="15"/>
      <c r="G56" s="15"/>
      <c r="H56" s="10"/>
      <c r="I56" s="10"/>
      <c r="J56" s="175"/>
      <c r="K56" s="36">
        <v>53</v>
      </c>
      <c r="L56" s="173"/>
      <c r="M56" s="129"/>
      <c r="N56" s="297"/>
      <c r="O56" s="127"/>
      <c r="AF56" s="52" t="s">
        <v>79</v>
      </c>
      <c r="AG56" s="5" t="s">
        <v>36</v>
      </c>
      <c r="AH56" s="226" t="s">
        <v>18</v>
      </c>
      <c r="AI56" s="236">
        <v>32</v>
      </c>
      <c r="AJ56" s="244">
        <v>40</v>
      </c>
      <c r="AK56" s="258">
        <f t="shared" si="64"/>
        <v>38.4</v>
      </c>
      <c r="AL56" s="259">
        <f t="shared" si="54"/>
        <v>48</v>
      </c>
      <c r="AM56" s="258">
        <f t="shared" si="58"/>
        <v>38.4</v>
      </c>
      <c r="AN56" s="253">
        <f t="shared" si="54"/>
        <v>48</v>
      </c>
      <c r="AO56" s="258">
        <f t="shared" si="65"/>
        <v>35.200000000000003</v>
      </c>
      <c r="AP56" s="259">
        <f t="shared" si="54"/>
        <v>48</v>
      </c>
      <c r="AQ56" s="260">
        <f t="shared" si="59"/>
        <v>41.6</v>
      </c>
      <c r="AR56" s="261">
        <f t="shared" si="57"/>
        <v>52</v>
      </c>
      <c r="AS56" s="260">
        <f t="shared" si="59"/>
        <v>41.6</v>
      </c>
      <c r="AT56" s="261">
        <f t="shared" si="57"/>
        <v>52</v>
      </c>
      <c r="AU56" s="260">
        <f t="shared" si="59"/>
        <v>41.6</v>
      </c>
      <c r="AV56" s="262">
        <f t="shared" si="57"/>
        <v>52</v>
      </c>
      <c r="AW56" s="268">
        <f t="shared" si="66"/>
        <v>44.8</v>
      </c>
      <c r="AX56" s="269">
        <f t="shared" si="67"/>
        <v>56</v>
      </c>
      <c r="AY56" s="272">
        <f t="shared" si="60"/>
        <v>48</v>
      </c>
      <c r="AZ56" s="273">
        <f t="shared" si="61"/>
        <v>60</v>
      </c>
      <c r="BA56" s="272">
        <f t="shared" si="62"/>
        <v>48</v>
      </c>
      <c r="BB56" s="273">
        <f t="shared" si="63"/>
        <v>60</v>
      </c>
      <c r="BC56" s="274" t="s">
        <v>177</v>
      </c>
      <c r="BD56" s="275" t="s">
        <v>177</v>
      </c>
      <c r="BE56" s="274" t="s">
        <v>177</v>
      </c>
      <c r="BF56" s="275" t="s">
        <v>177</v>
      </c>
      <c r="BG56" s="217" t="s">
        <v>177</v>
      </c>
      <c r="BH56" s="200" t="s">
        <v>177</v>
      </c>
    </row>
    <row r="57" spans="1:60" ht="24.95" customHeight="1" x14ac:dyDescent="0.3">
      <c r="A57" s="10"/>
      <c r="B57" s="10"/>
      <c r="C57" s="10"/>
      <c r="D57" s="10"/>
      <c r="E57" s="10"/>
      <c r="F57" s="10"/>
      <c r="G57" s="10"/>
      <c r="H57" s="10"/>
      <c r="I57" s="10"/>
      <c r="J57" s="175"/>
      <c r="K57" s="36">
        <v>54</v>
      </c>
      <c r="L57" s="173"/>
      <c r="M57" s="129"/>
      <c r="N57" s="297"/>
      <c r="O57" s="127"/>
      <c r="AF57" s="52" t="s">
        <v>79</v>
      </c>
      <c r="AG57" s="5" t="s">
        <v>92</v>
      </c>
      <c r="AH57" s="226" t="s">
        <v>18</v>
      </c>
      <c r="AI57" s="236">
        <v>36</v>
      </c>
      <c r="AJ57" s="244">
        <v>44</v>
      </c>
      <c r="AK57" s="258">
        <f t="shared" si="64"/>
        <v>43.199999999999996</v>
      </c>
      <c r="AL57" s="259">
        <f t="shared" si="54"/>
        <v>52.8</v>
      </c>
      <c r="AM57" s="258">
        <f t="shared" si="58"/>
        <v>43.199999999999996</v>
      </c>
      <c r="AN57" s="253">
        <f t="shared" si="54"/>
        <v>52.8</v>
      </c>
      <c r="AO57" s="258">
        <f t="shared" si="65"/>
        <v>39.6</v>
      </c>
      <c r="AP57" s="259">
        <f t="shared" si="54"/>
        <v>52.8</v>
      </c>
      <c r="AQ57" s="260">
        <f t="shared" si="59"/>
        <v>46.800000000000004</v>
      </c>
      <c r="AR57" s="261">
        <f t="shared" si="57"/>
        <v>57.2</v>
      </c>
      <c r="AS57" s="260">
        <f t="shared" si="59"/>
        <v>46.800000000000004</v>
      </c>
      <c r="AT57" s="261">
        <f t="shared" si="57"/>
        <v>57.2</v>
      </c>
      <c r="AU57" s="260">
        <f t="shared" si="59"/>
        <v>46.800000000000004</v>
      </c>
      <c r="AV57" s="262">
        <f t="shared" si="57"/>
        <v>57.2</v>
      </c>
      <c r="AW57" s="268">
        <f t="shared" si="66"/>
        <v>50.4</v>
      </c>
      <c r="AX57" s="269">
        <f t="shared" si="67"/>
        <v>61.599999999999994</v>
      </c>
      <c r="AY57" s="272">
        <f t="shared" si="60"/>
        <v>54</v>
      </c>
      <c r="AZ57" s="273">
        <f t="shared" si="61"/>
        <v>66</v>
      </c>
      <c r="BA57" s="272">
        <f t="shared" si="62"/>
        <v>54</v>
      </c>
      <c r="BB57" s="273">
        <f t="shared" si="63"/>
        <v>66</v>
      </c>
      <c r="BC57" s="274" t="s">
        <v>177</v>
      </c>
      <c r="BD57" s="275" t="s">
        <v>177</v>
      </c>
      <c r="BE57" s="274" t="s">
        <v>177</v>
      </c>
      <c r="BF57" s="275" t="s">
        <v>177</v>
      </c>
      <c r="BG57" s="217" t="s">
        <v>177</v>
      </c>
      <c r="BH57" s="200" t="s">
        <v>177</v>
      </c>
    </row>
    <row r="58" spans="1:60" ht="24.95" customHeight="1" x14ac:dyDescent="0.3">
      <c r="A58" s="10"/>
      <c r="B58" s="10"/>
      <c r="C58" s="10"/>
      <c r="D58" s="10"/>
      <c r="E58" s="10"/>
      <c r="F58" s="10"/>
      <c r="G58" s="10"/>
      <c r="H58" s="10"/>
      <c r="I58" s="10"/>
      <c r="J58" s="175"/>
      <c r="K58" s="36">
        <v>55</v>
      </c>
      <c r="L58" s="173"/>
      <c r="M58" s="129"/>
      <c r="N58" s="297"/>
      <c r="O58" s="127"/>
      <c r="AF58" s="52" t="s">
        <v>100</v>
      </c>
      <c r="AG58" s="5" t="s">
        <v>93</v>
      </c>
      <c r="AH58" s="226" t="s">
        <v>18</v>
      </c>
      <c r="AI58" s="236">
        <v>20</v>
      </c>
      <c r="AJ58" s="244">
        <v>26</v>
      </c>
      <c r="AK58" s="258">
        <f t="shared" si="64"/>
        <v>24</v>
      </c>
      <c r="AL58" s="259">
        <f t="shared" ref="AL58:AL65" si="68">$AJ58*$AV$3</f>
        <v>31.2</v>
      </c>
      <c r="AM58" s="258">
        <f t="shared" si="58"/>
        <v>24</v>
      </c>
      <c r="AN58" s="253">
        <f t="shared" ref="AN58:AN61" si="69">$AJ58*$AV$3</f>
        <v>31.2</v>
      </c>
      <c r="AO58" s="258">
        <f t="shared" si="65"/>
        <v>22</v>
      </c>
      <c r="AP58" s="259">
        <f t="shared" ref="AP58:AP61" si="70">$AJ58*$AV$3</f>
        <v>31.2</v>
      </c>
      <c r="AQ58" s="260">
        <f t="shared" si="59"/>
        <v>26</v>
      </c>
      <c r="AR58" s="261">
        <f t="shared" si="57"/>
        <v>33.800000000000004</v>
      </c>
      <c r="AS58" s="268">
        <f t="shared" ref="AS58:AS61" si="71">$AI58*$AZ$3</f>
        <v>28</v>
      </c>
      <c r="AT58" s="269">
        <f t="shared" ref="AT58:AT61" si="72">$AJ58*$AZ$3</f>
        <v>36.4</v>
      </c>
      <c r="AU58" s="268">
        <f t="shared" ref="AU58:AU61" si="73">$AI58*$AZ$3</f>
        <v>28</v>
      </c>
      <c r="AV58" s="263">
        <f t="shared" ref="AV58:AV61" si="74">$AJ58*$AZ$3</f>
        <v>36.4</v>
      </c>
      <c r="AW58" s="272">
        <f t="shared" ref="AW58:AW61" si="75">$AI58*$BB$3</f>
        <v>30</v>
      </c>
      <c r="AX58" s="273">
        <f t="shared" ref="AX58:AX61" si="76">$AJ58*$BB$3</f>
        <v>39</v>
      </c>
      <c r="AY58" s="274" t="s">
        <v>177</v>
      </c>
      <c r="AZ58" s="275" t="s">
        <v>177</v>
      </c>
      <c r="BA58" s="274" t="s">
        <v>177</v>
      </c>
      <c r="BB58" s="275" t="s">
        <v>177</v>
      </c>
      <c r="BC58" s="274" t="s">
        <v>177</v>
      </c>
      <c r="BD58" s="275" t="s">
        <v>177</v>
      </c>
      <c r="BE58" s="274" t="s">
        <v>177</v>
      </c>
      <c r="BF58" s="275" t="s">
        <v>177</v>
      </c>
      <c r="BG58" s="217" t="s">
        <v>177</v>
      </c>
      <c r="BH58" s="200" t="s">
        <v>177</v>
      </c>
    </row>
    <row r="59" spans="1:60" ht="24.95" customHeight="1" x14ac:dyDescent="0.3">
      <c r="A59" s="10"/>
      <c r="B59" s="10"/>
      <c r="C59" s="10"/>
      <c r="D59" s="10"/>
      <c r="E59" s="10"/>
      <c r="F59" s="10"/>
      <c r="G59" s="10"/>
      <c r="H59" s="16"/>
      <c r="I59" s="16"/>
      <c r="J59" s="176"/>
      <c r="K59" s="36">
        <v>56</v>
      </c>
      <c r="L59" s="177"/>
      <c r="M59" s="129"/>
      <c r="N59" s="297"/>
      <c r="O59" s="127"/>
      <c r="AF59" s="52" t="s">
        <v>100</v>
      </c>
      <c r="AG59" s="5" t="s">
        <v>35</v>
      </c>
      <c r="AH59" s="226" t="s">
        <v>18</v>
      </c>
      <c r="AI59" s="236">
        <v>28</v>
      </c>
      <c r="AJ59" s="244">
        <v>36</v>
      </c>
      <c r="AK59" s="258">
        <f t="shared" si="64"/>
        <v>33.6</v>
      </c>
      <c r="AL59" s="259">
        <f t="shared" si="68"/>
        <v>43.199999999999996</v>
      </c>
      <c r="AM59" s="258">
        <f t="shared" si="58"/>
        <v>33.6</v>
      </c>
      <c r="AN59" s="253">
        <f t="shared" si="69"/>
        <v>43.199999999999996</v>
      </c>
      <c r="AO59" s="258">
        <f t="shared" si="65"/>
        <v>30.800000000000004</v>
      </c>
      <c r="AP59" s="259">
        <f t="shared" si="70"/>
        <v>43.199999999999996</v>
      </c>
      <c r="AQ59" s="260">
        <f t="shared" si="59"/>
        <v>36.4</v>
      </c>
      <c r="AR59" s="261">
        <f t="shared" si="57"/>
        <v>46.800000000000004</v>
      </c>
      <c r="AS59" s="268">
        <f t="shared" si="71"/>
        <v>39.199999999999996</v>
      </c>
      <c r="AT59" s="269">
        <f t="shared" si="72"/>
        <v>50.4</v>
      </c>
      <c r="AU59" s="268">
        <f t="shared" si="73"/>
        <v>39.199999999999996</v>
      </c>
      <c r="AV59" s="263">
        <f t="shared" si="74"/>
        <v>50.4</v>
      </c>
      <c r="AW59" s="272">
        <f t="shared" si="75"/>
        <v>42</v>
      </c>
      <c r="AX59" s="273">
        <f t="shared" si="76"/>
        <v>54</v>
      </c>
      <c r="AY59" s="274" t="s">
        <v>177</v>
      </c>
      <c r="AZ59" s="275" t="s">
        <v>177</v>
      </c>
      <c r="BA59" s="274" t="s">
        <v>177</v>
      </c>
      <c r="BB59" s="275" t="s">
        <v>177</v>
      </c>
      <c r="BC59" s="274" t="s">
        <v>177</v>
      </c>
      <c r="BD59" s="275" t="s">
        <v>177</v>
      </c>
      <c r="BE59" s="274" t="s">
        <v>177</v>
      </c>
      <c r="BF59" s="275" t="s">
        <v>177</v>
      </c>
      <c r="BG59" s="217" t="s">
        <v>177</v>
      </c>
      <c r="BH59" s="200" t="s">
        <v>177</v>
      </c>
    </row>
    <row r="60" spans="1:60" ht="24.95" customHeight="1" x14ac:dyDescent="0.3">
      <c r="A60" s="10"/>
      <c r="B60" s="10"/>
      <c r="C60" s="10"/>
      <c r="D60" s="10"/>
      <c r="E60" s="10"/>
      <c r="F60" s="10"/>
      <c r="G60" s="10"/>
      <c r="H60" s="16"/>
      <c r="I60" s="16"/>
      <c r="J60" s="176"/>
      <c r="K60" s="36">
        <v>57</v>
      </c>
      <c r="L60" s="177"/>
      <c r="M60" s="129"/>
      <c r="N60" s="297"/>
      <c r="O60" s="127"/>
      <c r="AF60" s="52" t="s">
        <v>100</v>
      </c>
      <c r="AG60" s="5" t="s">
        <v>36</v>
      </c>
      <c r="AH60" s="226" t="s">
        <v>18</v>
      </c>
      <c r="AI60" s="236">
        <v>34</v>
      </c>
      <c r="AJ60" s="244">
        <v>42</v>
      </c>
      <c r="AK60" s="258">
        <f t="shared" si="64"/>
        <v>40.799999999999997</v>
      </c>
      <c r="AL60" s="259">
        <f t="shared" si="68"/>
        <v>50.4</v>
      </c>
      <c r="AM60" s="258">
        <f t="shared" si="58"/>
        <v>40.799999999999997</v>
      </c>
      <c r="AN60" s="253">
        <f t="shared" si="69"/>
        <v>50.4</v>
      </c>
      <c r="AO60" s="258">
        <f t="shared" si="65"/>
        <v>37.400000000000006</v>
      </c>
      <c r="AP60" s="259">
        <f t="shared" si="70"/>
        <v>50.4</v>
      </c>
      <c r="AQ60" s="260">
        <f t="shared" si="59"/>
        <v>44.2</v>
      </c>
      <c r="AR60" s="261">
        <f t="shared" si="57"/>
        <v>54.6</v>
      </c>
      <c r="AS60" s="268">
        <f t="shared" si="71"/>
        <v>47.599999999999994</v>
      </c>
      <c r="AT60" s="269">
        <f t="shared" si="72"/>
        <v>58.8</v>
      </c>
      <c r="AU60" s="268">
        <f t="shared" si="73"/>
        <v>47.599999999999994</v>
      </c>
      <c r="AV60" s="263">
        <f t="shared" si="74"/>
        <v>58.8</v>
      </c>
      <c r="AW60" s="272">
        <f t="shared" si="75"/>
        <v>51</v>
      </c>
      <c r="AX60" s="273">
        <f t="shared" si="76"/>
        <v>63</v>
      </c>
      <c r="AY60" s="274" t="s">
        <v>177</v>
      </c>
      <c r="AZ60" s="275" t="s">
        <v>177</v>
      </c>
      <c r="BA60" s="274" t="s">
        <v>177</v>
      </c>
      <c r="BB60" s="275" t="s">
        <v>177</v>
      </c>
      <c r="BC60" s="274" t="s">
        <v>177</v>
      </c>
      <c r="BD60" s="275" t="s">
        <v>177</v>
      </c>
      <c r="BE60" s="274" t="s">
        <v>177</v>
      </c>
      <c r="BF60" s="275" t="s">
        <v>177</v>
      </c>
      <c r="BG60" s="217" t="s">
        <v>177</v>
      </c>
      <c r="BH60" s="200" t="s">
        <v>177</v>
      </c>
    </row>
    <row r="61" spans="1:60" ht="24.95" customHeight="1" x14ac:dyDescent="0.3">
      <c r="A61" s="10"/>
      <c r="B61" s="10"/>
      <c r="C61" s="10"/>
      <c r="D61" s="10"/>
      <c r="E61" s="10"/>
      <c r="F61" s="10"/>
      <c r="G61" s="10"/>
      <c r="H61" s="16"/>
      <c r="I61" s="16"/>
      <c r="J61" s="176"/>
      <c r="K61" s="36">
        <v>58</v>
      </c>
      <c r="L61" s="177"/>
      <c r="M61" s="129"/>
      <c r="N61" s="297"/>
      <c r="O61" s="127"/>
      <c r="AF61" s="52" t="s">
        <v>100</v>
      </c>
      <c r="AG61" s="5" t="s">
        <v>92</v>
      </c>
      <c r="AH61" s="226" t="s">
        <v>18</v>
      </c>
      <c r="AI61" s="236">
        <v>38</v>
      </c>
      <c r="AJ61" s="244">
        <v>46</v>
      </c>
      <c r="AK61" s="258">
        <f t="shared" si="64"/>
        <v>45.6</v>
      </c>
      <c r="AL61" s="259">
        <f t="shared" si="68"/>
        <v>55.199999999999996</v>
      </c>
      <c r="AM61" s="258">
        <f t="shared" si="58"/>
        <v>45.6</v>
      </c>
      <c r="AN61" s="253">
        <f t="shared" si="69"/>
        <v>55.199999999999996</v>
      </c>
      <c r="AO61" s="258">
        <f t="shared" si="65"/>
        <v>41.800000000000004</v>
      </c>
      <c r="AP61" s="259">
        <f t="shared" si="70"/>
        <v>55.199999999999996</v>
      </c>
      <c r="AQ61" s="260">
        <f t="shared" si="59"/>
        <v>49.4</v>
      </c>
      <c r="AR61" s="261">
        <f t="shared" si="57"/>
        <v>59.800000000000004</v>
      </c>
      <c r="AS61" s="268">
        <f t="shared" si="71"/>
        <v>53.199999999999996</v>
      </c>
      <c r="AT61" s="269">
        <f t="shared" si="72"/>
        <v>64.399999999999991</v>
      </c>
      <c r="AU61" s="268">
        <f t="shared" si="73"/>
        <v>53.199999999999996</v>
      </c>
      <c r="AV61" s="263">
        <f t="shared" si="74"/>
        <v>64.399999999999991</v>
      </c>
      <c r="AW61" s="272">
        <f t="shared" si="75"/>
        <v>57</v>
      </c>
      <c r="AX61" s="273">
        <f t="shared" si="76"/>
        <v>69</v>
      </c>
      <c r="AY61" s="274" t="s">
        <v>177</v>
      </c>
      <c r="AZ61" s="275" t="s">
        <v>177</v>
      </c>
      <c r="BA61" s="274" t="s">
        <v>177</v>
      </c>
      <c r="BB61" s="275" t="s">
        <v>177</v>
      </c>
      <c r="BC61" s="274" t="s">
        <v>177</v>
      </c>
      <c r="BD61" s="275" t="s">
        <v>177</v>
      </c>
      <c r="BE61" s="274" t="s">
        <v>177</v>
      </c>
      <c r="BF61" s="275" t="s">
        <v>177</v>
      </c>
      <c r="BG61" s="217" t="s">
        <v>177</v>
      </c>
      <c r="BH61" s="200" t="s">
        <v>177</v>
      </c>
    </row>
    <row r="62" spans="1:60" ht="24.95" customHeight="1" x14ac:dyDescent="0.3">
      <c r="A62" s="10"/>
      <c r="B62" s="10"/>
      <c r="C62" s="10"/>
      <c r="D62" s="10"/>
      <c r="E62" s="10"/>
      <c r="F62" s="10"/>
      <c r="G62" s="10"/>
      <c r="H62" s="16"/>
      <c r="I62" s="16"/>
      <c r="J62" s="176"/>
      <c r="K62" s="36">
        <v>59</v>
      </c>
      <c r="L62" s="177"/>
      <c r="M62" s="129"/>
      <c r="N62" s="17"/>
      <c r="O62" s="127"/>
      <c r="AF62" s="52" t="s">
        <v>101</v>
      </c>
      <c r="AG62" s="5" t="s">
        <v>93</v>
      </c>
      <c r="AH62" s="226" t="s">
        <v>18</v>
      </c>
      <c r="AI62" s="236">
        <v>20</v>
      </c>
      <c r="AJ62" s="244">
        <v>26</v>
      </c>
      <c r="AK62" s="258">
        <f t="shared" si="64"/>
        <v>24</v>
      </c>
      <c r="AL62" s="259">
        <f t="shared" si="68"/>
        <v>31.2</v>
      </c>
      <c r="AM62" s="260">
        <f>$AI62*$AX$3</f>
        <v>26</v>
      </c>
      <c r="AN62" s="262">
        <f t="shared" ref="AN62:AN65" si="77">$AJ62*$AX$3</f>
        <v>33.800000000000004</v>
      </c>
      <c r="AO62" s="268">
        <f t="shared" ref="AO62:AO65" si="78">$AI62*$AZ$3</f>
        <v>28</v>
      </c>
      <c r="AP62" s="269">
        <f t="shared" ref="AP62:AP65" si="79">$AJ62*$AZ$3</f>
        <v>36.4</v>
      </c>
      <c r="AQ62" s="268">
        <f t="shared" ref="AQ62:AQ65" si="80">$AI62*$AZ$3</f>
        <v>28</v>
      </c>
      <c r="AR62" s="269">
        <f t="shared" ref="AR62:AR65" si="81">$AJ62*$AZ$3</f>
        <v>36.4</v>
      </c>
      <c r="AS62" s="272">
        <f t="shared" ref="AS62:AS65" si="82">$AI62*$BB$3</f>
        <v>30</v>
      </c>
      <c r="AT62" s="273">
        <f t="shared" ref="AT62:AT65" si="83">$AJ62*$BB$3</f>
        <v>39</v>
      </c>
      <c r="AU62" s="274" t="s">
        <v>177</v>
      </c>
      <c r="AV62" s="278" t="s">
        <v>177</v>
      </c>
      <c r="AW62" s="274" t="s">
        <v>177</v>
      </c>
      <c r="AX62" s="275" t="s">
        <v>177</v>
      </c>
      <c r="AY62" s="274" t="s">
        <v>177</v>
      </c>
      <c r="AZ62" s="275" t="s">
        <v>177</v>
      </c>
      <c r="BA62" s="274" t="s">
        <v>177</v>
      </c>
      <c r="BB62" s="275" t="s">
        <v>177</v>
      </c>
      <c r="BC62" s="274" t="s">
        <v>177</v>
      </c>
      <c r="BD62" s="275" t="s">
        <v>177</v>
      </c>
      <c r="BE62" s="274" t="s">
        <v>177</v>
      </c>
      <c r="BF62" s="275" t="s">
        <v>177</v>
      </c>
      <c r="BG62" s="217" t="s">
        <v>177</v>
      </c>
      <c r="BH62" s="200" t="s">
        <v>177</v>
      </c>
    </row>
    <row r="63" spans="1:60" ht="24.95" customHeight="1" x14ac:dyDescent="0.3">
      <c r="A63" s="10"/>
      <c r="B63" s="10"/>
      <c r="C63" s="10"/>
      <c r="D63" s="10"/>
      <c r="E63" s="10"/>
      <c r="F63" s="10"/>
      <c r="G63" s="10"/>
      <c r="H63" s="10"/>
      <c r="I63" s="10"/>
      <c r="J63" s="175"/>
      <c r="K63" s="36">
        <v>60</v>
      </c>
      <c r="L63" s="173"/>
      <c r="M63" s="129"/>
      <c r="N63" s="296" t="s">
        <v>159</v>
      </c>
      <c r="O63" s="127"/>
      <c r="AF63" s="52" t="s">
        <v>101</v>
      </c>
      <c r="AG63" s="5" t="s">
        <v>35</v>
      </c>
      <c r="AH63" s="226" t="s">
        <v>18</v>
      </c>
      <c r="AI63" s="236">
        <v>28</v>
      </c>
      <c r="AJ63" s="244">
        <v>36</v>
      </c>
      <c r="AK63" s="258">
        <f t="shared" si="64"/>
        <v>33.6</v>
      </c>
      <c r="AL63" s="259">
        <f t="shared" si="68"/>
        <v>43.199999999999996</v>
      </c>
      <c r="AM63" s="260">
        <f t="shared" ref="AM63:AM65" si="84">$AI63*$AX$3</f>
        <v>36.4</v>
      </c>
      <c r="AN63" s="262">
        <f t="shared" si="77"/>
        <v>46.800000000000004</v>
      </c>
      <c r="AO63" s="268">
        <f t="shared" si="78"/>
        <v>39.199999999999996</v>
      </c>
      <c r="AP63" s="269">
        <f t="shared" si="79"/>
        <v>50.4</v>
      </c>
      <c r="AQ63" s="268">
        <f t="shared" si="80"/>
        <v>39.199999999999996</v>
      </c>
      <c r="AR63" s="269">
        <f t="shared" si="81"/>
        <v>50.4</v>
      </c>
      <c r="AS63" s="272">
        <f t="shared" si="82"/>
        <v>42</v>
      </c>
      <c r="AT63" s="273">
        <f t="shared" si="83"/>
        <v>54</v>
      </c>
      <c r="AU63" s="274" t="s">
        <v>177</v>
      </c>
      <c r="AV63" s="278" t="s">
        <v>177</v>
      </c>
      <c r="AW63" s="274" t="s">
        <v>177</v>
      </c>
      <c r="AX63" s="275" t="s">
        <v>177</v>
      </c>
      <c r="AY63" s="274" t="s">
        <v>177</v>
      </c>
      <c r="AZ63" s="275" t="s">
        <v>177</v>
      </c>
      <c r="BA63" s="274" t="s">
        <v>177</v>
      </c>
      <c r="BB63" s="275" t="s">
        <v>177</v>
      </c>
      <c r="BC63" s="274" t="s">
        <v>177</v>
      </c>
      <c r="BD63" s="275" t="s">
        <v>177</v>
      </c>
      <c r="BE63" s="274" t="s">
        <v>177</v>
      </c>
      <c r="BF63" s="275" t="s">
        <v>177</v>
      </c>
      <c r="BG63" s="217" t="s">
        <v>177</v>
      </c>
      <c r="BH63" s="200" t="s">
        <v>177</v>
      </c>
    </row>
    <row r="64" spans="1:60" ht="24.95" customHeight="1" x14ac:dyDescent="0.3">
      <c r="A64" s="10"/>
      <c r="B64" s="10"/>
      <c r="C64" s="10"/>
      <c r="D64" s="10"/>
      <c r="E64" s="10"/>
      <c r="F64" s="10"/>
      <c r="G64" s="10"/>
      <c r="H64" s="10"/>
      <c r="I64" s="10"/>
      <c r="J64" s="175"/>
      <c r="K64" s="36">
        <v>61</v>
      </c>
      <c r="L64" s="173"/>
      <c r="M64" s="129"/>
      <c r="N64" s="297"/>
      <c r="O64" s="127"/>
      <c r="AF64" s="52" t="s">
        <v>101</v>
      </c>
      <c r="AG64" s="5" t="s">
        <v>36</v>
      </c>
      <c r="AH64" s="226" t="s">
        <v>18</v>
      </c>
      <c r="AI64" s="236">
        <v>34</v>
      </c>
      <c r="AJ64" s="244">
        <v>42</v>
      </c>
      <c r="AK64" s="258">
        <f t="shared" si="64"/>
        <v>40.799999999999997</v>
      </c>
      <c r="AL64" s="259">
        <f t="shared" si="68"/>
        <v>50.4</v>
      </c>
      <c r="AM64" s="260">
        <f t="shared" si="84"/>
        <v>44.2</v>
      </c>
      <c r="AN64" s="262">
        <f t="shared" si="77"/>
        <v>54.6</v>
      </c>
      <c r="AO64" s="268">
        <f t="shared" si="78"/>
        <v>47.599999999999994</v>
      </c>
      <c r="AP64" s="269">
        <f t="shared" si="79"/>
        <v>58.8</v>
      </c>
      <c r="AQ64" s="268">
        <f t="shared" si="80"/>
        <v>47.599999999999994</v>
      </c>
      <c r="AR64" s="269">
        <f t="shared" si="81"/>
        <v>58.8</v>
      </c>
      <c r="AS64" s="272">
        <f t="shared" si="82"/>
        <v>51</v>
      </c>
      <c r="AT64" s="273">
        <f t="shared" si="83"/>
        <v>63</v>
      </c>
      <c r="AU64" s="274" t="s">
        <v>177</v>
      </c>
      <c r="AV64" s="278" t="s">
        <v>177</v>
      </c>
      <c r="AW64" s="274" t="s">
        <v>177</v>
      </c>
      <c r="AX64" s="275" t="s">
        <v>177</v>
      </c>
      <c r="AY64" s="274" t="s">
        <v>177</v>
      </c>
      <c r="AZ64" s="275" t="s">
        <v>177</v>
      </c>
      <c r="BA64" s="274" t="s">
        <v>177</v>
      </c>
      <c r="BB64" s="275" t="s">
        <v>177</v>
      </c>
      <c r="BC64" s="274" t="s">
        <v>177</v>
      </c>
      <c r="BD64" s="275" t="s">
        <v>177</v>
      </c>
      <c r="BE64" s="274" t="s">
        <v>177</v>
      </c>
      <c r="BF64" s="275" t="s">
        <v>177</v>
      </c>
      <c r="BG64" s="217" t="s">
        <v>177</v>
      </c>
      <c r="BH64" s="200" t="s">
        <v>177</v>
      </c>
    </row>
    <row r="65" spans="1:60" ht="24.95" customHeight="1" x14ac:dyDescent="0.3">
      <c r="A65" s="10"/>
      <c r="B65" s="10"/>
      <c r="C65" s="10"/>
      <c r="D65" s="10"/>
      <c r="E65" s="10"/>
      <c r="F65" s="10"/>
      <c r="G65" s="10"/>
      <c r="H65" s="10"/>
      <c r="I65" s="10"/>
      <c r="J65" s="175"/>
      <c r="K65" s="36">
        <v>62</v>
      </c>
      <c r="L65" s="173"/>
      <c r="M65" s="129"/>
      <c r="N65" s="297"/>
      <c r="O65" s="127"/>
      <c r="AF65" s="50" t="s">
        <v>101</v>
      </c>
      <c r="AG65" s="41" t="s">
        <v>92</v>
      </c>
      <c r="AH65" s="227" t="s">
        <v>18</v>
      </c>
      <c r="AI65" s="236">
        <v>38</v>
      </c>
      <c r="AJ65" s="245">
        <v>46</v>
      </c>
      <c r="AK65" s="258">
        <f t="shared" si="64"/>
        <v>45.6</v>
      </c>
      <c r="AL65" s="259">
        <f t="shared" si="68"/>
        <v>55.199999999999996</v>
      </c>
      <c r="AM65" s="260">
        <f t="shared" si="84"/>
        <v>49.4</v>
      </c>
      <c r="AN65" s="262">
        <f t="shared" si="77"/>
        <v>59.800000000000004</v>
      </c>
      <c r="AO65" s="268">
        <f t="shared" si="78"/>
        <v>53.199999999999996</v>
      </c>
      <c r="AP65" s="269">
        <f t="shared" si="79"/>
        <v>64.399999999999991</v>
      </c>
      <c r="AQ65" s="268">
        <f t="shared" si="80"/>
        <v>53.199999999999996</v>
      </c>
      <c r="AR65" s="269">
        <f t="shared" si="81"/>
        <v>64.399999999999991</v>
      </c>
      <c r="AS65" s="272">
        <f t="shared" si="82"/>
        <v>57</v>
      </c>
      <c r="AT65" s="273">
        <f t="shared" si="83"/>
        <v>69</v>
      </c>
      <c r="AU65" s="276" t="s">
        <v>177</v>
      </c>
      <c r="AV65" s="279" t="s">
        <v>177</v>
      </c>
      <c r="AW65" s="276" t="s">
        <v>177</v>
      </c>
      <c r="AX65" s="277" t="s">
        <v>177</v>
      </c>
      <c r="AY65" s="274" t="s">
        <v>177</v>
      </c>
      <c r="AZ65" s="277" t="s">
        <v>177</v>
      </c>
      <c r="BA65" s="276" t="s">
        <v>177</v>
      </c>
      <c r="BB65" s="277" t="s">
        <v>177</v>
      </c>
      <c r="BC65" s="274" t="s">
        <v>177</v>
      </c>
      <c r="BD65" s="277" t="s">
        <v>177</v>
      </c>
      <c r="BE65" s="274" t="s">
        <v>177</v>
      </c>
      <c r="BF65" s="277" t="s">
        <v>177</v>
      </c>
      <c r="BG65" s="217" t="s">
        <v>177</v>
      </c>
      <c r="BH65" s="200" t="s">
        <v>177</v>
      </c>
    </row>
    <row r="66" spans="1:60" ht="24.95" customHeight="1" x14ac:dyDescent="0.3">
      <c r="A66" s="10"/>
      <c r="B66" s="10"/>
      <c r="C66" s="10"/>
      <c r="D66" s="10"/>
      <c r="E66" s="10"/>
      <c r="F66" s="10"/>
      <c r="G66" s="10"/>
      <c r="H66" s="10"/>
      <c r="I66" s="10"/>
      <c r="J66" s="175"/>
      <c r="K66" s="36">
        <v>63</v>
      </c>
      <c r="L66" s="173"/>
      <c r="M66" s="129"/>
      <c r="N66" s="297"/>
      <c r="O66" s="127"/>
      <c r="AF66" s="52" t="s">
        <v>90</v>
      </c>
      <c r="AG66" s="5" t="s">
        <v>93</v>
      </c>
      <c r="AH66" s="226" t="s">
        <v>18</v>
      </c>
      <c r="AI66" s="238" t="s">
        <v>91</v>
      </c>
      <c r="AJ66" s="246" t="s">
        <v>91</v>
      </c>
      <c r="AK66" s="238" t="s">
        <v>91</v>
      </c>
      <c r="AL66" s="195" t="s">
        <v>91</v>
      </c>
      <c r="AM66" s="238" t="s">
        <v>91</v>
      </c>
      <c r="AN66" s="246" t="s">
        <v>91</v>
      </c>
      <c r="AO66" s="238" t="s">
        <v>91</v>
      </c>
      <c r="AP66" s="195" t="s">
        <v>91</v>
      </c>
      <c r="AQ66" s="238" t="s">
        <v>91</v>
      </c>
      <c r="AR66" s="195" t="s">
        <v>91</v>
      </c>
      <c r="AS66" s="238" t="s">
        <v>91</v>
      </c>
      <c r="AT66" s="195" t="s">
        <v>91</v>
      </c>
      <c r="AU66" s="238" t="s">
        <v>91</v>
      </c>
      <c r="AV66" s="246" t="s">
        <v>91</v>
      </c>
      <c r="AW66" s="238" t="s">
        <v>91</v>
      </c>
      <c r="AX66" s="195" t="s">
        <v>91</v>
      </c>
      <c r="AY66" s="238" t="s">
        <v>91</v>
      </c>
      <c r="AZ66" s="195" t="s">
        <v>91</v>
      </c>
      <c r="BA66" s="238" t="s">
        <v>91</v>
      </c>
      <c r="BB66" s="195" t="s">
        <v>91</v>
      </c>
      <c r="BC66" s="238" t="s">
        <v>91</v>
      </c>
      <c r="BD66" s="195" t="s">
        <v>91</v>
      </c>
      <c r="BE66" s="238" t="s">
        <v>91</v>
      </c>
      <c r="BF66" s="195" t="s">
        <v>91</v>
      </c>
      <c r="BG66" s="230" t="s">
        <v>91</v>
      </c>
      <c r="BH66" s="195" t="s">
        <v>91</v>
      </c>
    </row>
    <row r="67" spans="1:60" ht="24.95" customHeight="1" x14ac:dyDescent="0.25">
      <c r="A67" s="10"/>
      <c r="B67" s="10"/>
      <c r="C67" s="10"/>
      <c r="D67" s="10"/>
      <c r="E67" s="10"/>
      <c r="F67" s="10"/>
      <c r="G67" s="10"/>
      <c r="H67" s="10"/>
      <c r="I67" s="10"/>
      <c r="J67" s="175"/>
      <c r="K67" s="35">
        <v>64</v>
      </c>
      <c r="L67" s="173"/>
      <c r="M67" s="129"/>
      <c r="N67" s="297"/>
      <c r="O67" s="127"/>
      <c r="AF67" s="52" t="s">
        <v>90</v>
      </c>
      <c r="AG67" s="5" t="s">
        <v>35</v>
      </c>
      <c r="AH67" s="226" t="s">
        <v>18</v>
      </c>
      <c r="AI67" s="238" t="s">
        <v>91</v>
      </c>
      <c r="AJ67" s="246" t="s">
        <v>91</v>
      </c>
      <c r="AK67" s="238" t="s">
        <v>91</v>
      </c>
      <c r="AL67" s="195" t="s">
        <v>91</v>
      </c>
      <c r="AM67" s="238" t="s">
        <v>91</v>
      </c>
      <c r="AN67" s="246" t="s">
        <v>91</v>
      </c>
      <c r="AO67" s="238" t="s">
        <v>91</v>
      </c>
      <c r="AP67" s="195" t="s">
        <v>91</v>
      </c>
      <c r="AQ67" s="238" t="s">
        <v>91</v>
      </c>
      <c r="AR67" s="195" t="s">
        <v>91</v>
      </c>
      <c r="AS67" s="238" t="s">
        <v>91</v>
      </c>
      <c r="AT67" s="195" t="s">
        <v>91</v>
      </c>
      <c r="AU67" s="238" t="s">
        <v>91</v>
      </c>
      <c r="AV67" s="246" t="s">
        <v>91</v>
      </c>
      <c r="AW67" s="238" t="s">
        <v>91</v>
      </c>
      <c r="AX67" s="195" t="s">
        <v>91</v>
      </c>
      <c r="AY67" s="238" t="s">
        <v>91</v>
      </c>
      <c r="AZ67" s="195" t="s">
        <v>91</v>
      </c>
      <c r="BA67" s="238" t="s">
        <v>91</v>
      </c>
      <c r="BB67" s="195" t="s">
        <v>91</v>
      </c>
      <c r="BC67" s="238" t="s">
        <v>91</v>
      </c>
      <c r="BD67" s="195" t="s">
        <v>91</v>
      </c>
      <c r="BE67" s="238" t="s">
        <v>91</v>
      </c>
      <c r="BF67" s="195" t="s">
        <v>91</v>
      </c>
      <c r="BG67" s="230" t="s">
        <v>91</v>
      </c>
      <c r="BH67" s="195" t="s">
        <v>91</v>
      </c>
    </row>
    <row r="68" spans="1:60" ht="24.95" customHeight="1" x14ac:dyDescent="0.25">
      <c r="A68" s="10"/>
      <c r="B68" s="10"/>
      <c r="C68" s="10"/>
      <c r="D68" s="10"/>
      <c r="E68" s="10"/>
      <c r="F68" s="10"/>
      <c r="G68" s="10"/>
      <c r="H68" s="10"/>
      <c r="I68" s="10"/>
      <c r="J68" s="175"/>
      <c r="K68" s="35">
        <v>65</v>
      </c>
      <c r="L68" s="173"/>
      <c r="M68" s="129"/>
      <c r="N68" s="297"/>
      <c r="O68" s="127"/>
      <c r="AF68" s="52" t="s">
        <v>90</v>
      </c>
      <c r="AG68" s="5" t="s">
        <v>36</v>
      </c>
      <c r="AH68" s="226" t="s">
        <v>18</v>
      </c>
      <c r="AI68" s="238" t="s">
        <v>91</v>
      </c>
      <c r="AJ68" s="246" t="s">
        <v>91</v>
      </c>
      <c r="AK68" s="238" t="s">
        <v>91</v>
      </c>
      <c r="AL68" s="195" t="s">
        <v>91</v>
      </c>
      <c r="AM68" s="238" t="s">
        <v>91</v>
      </c>
      <c r="AN68" s="246" t="s">
        <v>91</v>
      </c>
      <c r="AO68" s="238" t="s">
        <v>91</v>
      </c>
      <c r="AP68" s="195" t="s">
        <v>91</v>
      </c>
      <c r="AQ68" s="238" t="s">
        <v>91</v>
      </c>
      <c r="AR68" s="195" t="s">
        <v>91</v>
      </c>
      <c r="AS68" s="238" t="s">
        <v>91</v>
      </c>
      <c r="AT68" s="195" t="s">
        <v>91</v>
      </c>
      <c r="AU68" s="238" t="s">
        <v>91</v>
      </c>
      <c r="AV68" s="246" t="s">
        <v>91</v>
      </c>
      <c r="AW68" s="238" t="s">
        <v>91</v>
      </c>
      <c r="AX68" s="195" t="s">
        <v>91</v>
      </c>
      <c r="AY68" s="238" t="s">
        <v>91</v>
      </c>
      <c r="AZ68" s="195" t="s">
        <v>91</v>
      </c>
      <c r="BA68" s="238" t="s">
        <v>91</v>
      </c>
      <c r="BB68" s="195" t="s">
        <v>91</v>
      </c>
      <c r="BC68" s="238" t="s">
        <v>91</v>
      </c>
      <c r="BD68" s="195" t="s">
        <v>91</v>
      </c>
      <c r="BE68" s="238" t="s">
        <v>91</v>
      </c>
      <c r="BF68" s="195" t="s">
        <v>91</v>
      </c>
      <c r="BG68" s="230" t="s">
        <v>91</v>
      </c>
      <c r="BH68" s="195" t="s">
        <v>91</v>
      </c>
    </row>
    <row r="69" spans="1:60" ht="24.95" customHeight="1" thickBot="1" x14ac:dyDescent="0.35">
      <c r="A69" s="30"/>
      <c r="B69" s="30"/>
      <c r="C69" s="30"/>
      <c r="D69" s="30"/>
      <c r="E69" s="30"/>
      <c r="F69" s="30"/>
      <c r="G69" s="30"/>
      <c r="H69" s="30"/>
      <c r="J69" s="175"/>
      <c r="K69" s="36">
        <v>66</v>
      </c>
      <c r="L69" s="173"/>
      <c r="M69" s="129"/>
      <c r="N69" s="297"/>
      <c r="O69" s="127"/>
      <c r="AF69" s="52" t="s">
        <v>90</v>
      </c>
      <c r="AG69" s="5" t="s">
        <v>92</v>
      </c>
      <c r="AH69" s="226" t="s">
        <v>18</v>
      </c>
      <c r="AI69" s="238" t="s">
        <v>91</v>
      </c>
      <c r="AJ69" s="246" t="s">
        <v>91</v>
      </c>
      <c r="AK69" s="238" t="s">
        <v>91</v>
      </c>
      <c r="AL69" s="195" t="s">
        <v>91</v>
      </c>
      <c r="AM69" s="238" t="s">
        <v>91</v>
      </c>
      <c r="AN69" s="246" t="s">
        <v>91</v>
      </c>
      <c r="AO69" s="238" t="s">
        <v>91</v>
      </c>
      <c r="AP69" s="195" t="s">
        <v>91</v>
      </c>
      <c r="AQ69" s="238" t="s">
        <v>91</v>
      </c>
      <c r="AR69" s="195" t="s">
        <v>91</v>
      </c>
      <c r="AS69" s="238" t="s">
        <v>91</v>
      </c>
      <c r="AT69" s="195" t="s">
        <v>91</v>
      </c>
      <c r="AU69" s="238" t="s">
        <v>91</v>
      </c>
      <c r="AV69" s="246" t="s">
        <v>91</v>
      </c>
      <c r="AW69" s="238" t="s">
        <v>91</v>
      </c>
      <c r="AX69" s="195" t="s">
        <v>91</v>
      </c>
      <c r="AY69" s="238" t="s">
        <v>91</v>
      </c>
      <c r="AZ69" s="195" t="s">
        <v>91</v>
      </c>
      <c r="BA69" s="238" t="s">
        <v>91</v>
      </c>
      <c r="BB69" s="195" t="s">
        <v>91</v>
      </c>
      <c r="BC69" s="238" t="s">
        <v>91</v>
      </c>
      <c r="BD69" s="195" t="s">
        <v>91</v>
      </c>
      <c r="BE69" s="238" t="s">
        <v>91</v>
      </c>
      <c r="BF69" s="195" t="s">
        <v>91</v>
      </c>
      <c r="BG69" s="230" t="s">
        <v>91</v>
      </c>
      <c r="BH69" s="195" t="s">
        <v>91</v>
      </c>
    </row>
    <row r="70" spans="1:60" ht="24.95" customHeight="1" thickTop="1" x14ac:dyDescent="0.3">
      <c r="A70" s="30"/>
      <c r="B70" s="30"/>
      <c r="C70" s="30"/>
      <c r="D70" s="30"/>
      <c r="E70" s="30"/>
      <c r="F70" s="30"/>
      <c r="G70" s="30"/>
      <c r="H70" s="30"/>
      <c r="J70" s="175"/>
      <c r="K70" s="36">
        <v>67</v>
      </c>
      <c r="L70" s="173"/>
      <c r="M70" s="129"/>
      <c r="N70" s="297"/>
      <c r="O70" s="127"/>
      <c r="AF70" s="51" t="s">
        <v>75</v>
      </c>
      <c r="AG70" s="42" t="s">
        <v>93</v>
      </c>
      <c r="AH70" s="228" t="s">
        <v>17</v>
      </c>
      <c r="AI70" s="240" t="s">
        <v>62</v>
      </c>
      <c r="AJ70" s="248" t="s">
        <v>62</v>
      </c>
      <c r="AK70" s="240" t="s">
        <v>62</v>
      </c>
      <c r="AL70" s="197" t="s">
        <v>62</v>
      </c>
      <c r="AM70" s="240" t="s">
        <v>62</v>
      </c>
      <c r="AN70" s="248" t="s">
        <v>62</v>
      </c>
      <c r="AO70" s="240" t="s">
        <v>62</v>
      </c>
      <c r="AP70" s="197" t="s">
        <v>62</v>
      </c>
      <c r="AQ70" s="240" t="s">
        <v>62</v>
      </c>
      <c r="AR70" s="197" t="s">
        <v>62</v>
      </c>
      <c r="AS70" s="240" t="s">
        <v>62</v>
      </c>
      <c r="AT70" s="197" t="s">
        <v>62</v>
      </c>
      <c r="AU70" s="240" t="s">
        <v>62</v>
      </c>
      <c r="AV70" s="248" t="s">
        <v>62</v>
      </c>
      <c r="AW70" s="240" t="s">
        <v>62</v>
      </c>
      <c r="AX70" s="197" t="s">
        <v>62</v>
      </c>
      <c r="AY70" s="240" t="s">
        <v>62</v>
      </c>
      <c r="AZ70" s="197" t="s">
        <v>62</v>
      </c>
      <c r="BA70" s="240" t="s">
        <v>62</v>
      </c>
      <c r="BB70" s="197" t="s">
        <v>62</v>
      </c>
      <c r="BC70" s="240" t="s">
        <v>62</v>
      </c>
      <c r="BD70" s="197" t="s">
        <v>62</v>
      </c>
      <c r="BE70" s="240" t="s">
        <v>62</v>
      </c>
      <c r="BF70" s="197" t="s">
        <v>62</v>
      </c>
      <c r="BG70" s="232" t="s">
        <v>62</v>
      </c>
      <c r="BH70" s="197" t="s">
        <v>62</v>
      </c>
    </row>
    <row r="71" spans="1:60" ht="24.95" customHeight="1" x14ac:dyDescent="0.3">
      <c r="A71" s="30"/>
      <c r="B71" s="30"/>
      <c r="C71" s="30"/>
      <c r="D71" s="30"/>
      <c r="E71" s="30"/>
      <c r="F71" s="30"/>
      <c r="G71" s="30"/>
      <c r="H71" s="30"/>
      <c r="J71" s="175"/>
      <c r="K71" s="36">
        <v>68</v>
      </c>
      <c r="L71" s="173"/>
      <c r="M71" s="129"/>
      <c r="N71" s="297"/>
      <c r="O71" s="127"/>
      <c r="AF71" s="52" t="s">
        <v>75</v>
      </c>
      <c r="AG71" s="5" t="s">
        <v>35</v>
      </c>
      <c r="AH71" s="226" t="s">
        <v>17</v>
      </c>
      <c r="AI71" s="238" t="s">
        <v>62</v>
      </c>
      <c r="AJ71" s="246" t="s">
        <v>62</v>
      </c>
      <c r="AK71" s="238" t="s">
        <v>62</v>
      </c>
      <c r="AL71" s="195" t="s">
        <v>62</v>
      </c>
      <c r="AM71" s="238" t="s">
        <v>62</v>
      </c>
      <c r="AN71" s="246" t="s">
        <v>62</v>
      </c>
      <c r="AO71" s="238" t="s">
        <v>62</v>
      </c>
      <c r="AP71" s="195" t="s">
        <v>62</v>
      </c>
      <c r="AQ71" s="238" t="s">
        <v>62</v>
      </c>
      <c r="AR71" s="195" t="s">
        <v>62</v>
      </c>
      <c r="AS71" s="238" t="s">
        <v>62</v>
      </c>
      <c r="AT71" s="195" t="s">
        <v>62</v>
      </c>
      <c r="AU71" s="238" t="s">
        <v>62</v>
      </c>
      <c r="AV71" s="246" t="s">
        <v>62</v>
      </c>
      <c r="AW71" s="238" t="s">
        <v>62</v>
      </c>
      <c r="AX71" s="195" t="s">
        <v>62</v>
      </c>
      <c r="AY71" s="238" t="s">
        <v>62</v>
      </c>
      <c r="AZ71" s="195" t="s">
        <v>62</v>
      </c>
      <c r="BA71" s="238" t="s">
        <v>62</v>
      </c>
      <c r="BB71" s="195" t="s">
        <v>62</v>
      </c>
      <c r="BC71" s="238" t="s">
        <v>62</v>
      </c>
      <c r="BD71" s="195" t="s">
        <v>62</v>
      </c>
      <c r="BE71" s="238" t="s">
        <v>62</v>
      </c>
      <c r="BF71" s="195" t="s">
        <v>62</v>
      </c>
      <c r="BG71" s="230" t="s">
        <v>62</v>
      </c>
      <c r="BH71" s="195" t="s">
        <v>62</v>
      </c>
    </row>
    <row r="72" spans="1:60" ht="24.95" customHeight="1" x14ac:dyDescent="0.3">
      <c r="A72" s="30"/>
      <c r="B72" s="30"/>
      <c r="C72" s="30"/>
      <c r="D72" s="30"/>
      <c r="E72" s="30"/>
      <c r="F72" s="30"/>
      <c r="G72" s="30"/>
      <c r="H72" s="30"/>
      <c r="J72" s="175"/>
      <c r="K72" s="36">
        <v>69</v>
      </c>
      <c r="L72" s="173"/>
      <c r="M72" s="129"/>
      <c r="N72" s="17"/>
      <c r="O72" s="127"/>
      <c r="AF72" s="52" t="s">
        <v>75</v>
      </c>
      <c r="AG72" s="5" t="s">
        <v>36</v>
      </c>
      <c r="AH72" s="226" t="s">
        <v>17</v>
      </c>
      <c r="AI72" s="238" t="s">
        <v>62</v>
      </c>
      <c r="AJ72" s="246" t="s">
        <v>62</v>
      </c>
      <c r="AK72" s="238" t="s">
        <v>62</v>
      </c>
      <c r="AL72" s="195" t="s">
        <v>62</v>
      </c>
      <c r="AM72" s="238" t="s">
        <v>62</v>
      </c>
      <c r="AN72" s="246" t="s">
        <v>62</v>
      </c>
      <c r="AO72" s="238" t="s">
        <v>62</v>
      </c>
      <c r="AP72" s="195" t="s">
        <v>62</v>
      </c>
      <c r="AQ72" s="238" t="s">
        <v>62</v>
      </c>
      <c r="AR72" s="195" t="s">
        <v>62</v>
      </c>
      <c r="AS72" s="238" t="s">
        <v>62</v>
      </c>
      <c r="AT72" s="195" t="s">
        <v>62</v>
      </c>
      <c r="AU72" s="238" t="s">
        <v>62</v>
      </c>
      <c r="AV72" s="246" t="s">
        <v>62</v>
      </c>
      <c r="AW72" s="238" t="s">
        <v>62</v>
      </c>
      <c r="AX72" s="195" t="s">
        <v>62</v>
      </c>
      <c r="AY72" s="238" t="s">
        <v>62</v>
      </c>
      <c r="AZ72" s="195" t="s">
        <v>62</v>
      </c>
      <c r="BA72" s="238" t="s">
        <v>62</v>
      </c>
      <c r="BB72" s="195" t="s">
        <v>62</v>
      </c>
      <c r="BC72" s="238" t="s">
        <v>62</v>
      </c>
      <c r="BD72" s="195" t="s">
        <v>62</v>
      </c>
      <c r="BE72" s="238" t="s">
        <v>62</v>
      </c>
      <c r="BF72" s="195" t="s">
        <v>62</v>
      </c>
      <c r="BG72" s="230" t="s">
        <v>62</v>
      </c>
      <c r="BH72" s="195" t="s">
        <v>62</v>
      </c>
    </row>
    <row r="73" spans="1:60" ht="24.95" customHeight="1" x14ac:dyDescent="0.3">
      <c r="A73" s="71"/>
      <c r="B73" s="72"/>
      <c r="C73" s="72"/>
      <c r="D73" s="72"/>
      <c r="E73" s="72"/>
      <c r="F73" s="72"/>
      <c r="G73" s="72"/>
      <c r="H73" s="72"/>
      <c r="J73" s="175"/>
      <c r="K73" s="36">
        <v>70</v>
      </c>
      <c r="L73" s="173"/>
      <c r="M73" s="129"/>
      <c r="N73" s="296" t="s">
        <v>160</v>
      </c>
      <c r="O73" s="127"/>
      <c r="AF73" s="52" t="s">
        <v>75</v>
      </c>
      <c r="AG73" s="5" t="s">
        <v>92</v>
      </c>
      <c r="AH73" s="226" t="s">
        <v>17</v>
      </c>
      <c r="AI73" s="238" t="s">
        <v>62</v>
      </c>
      <c r="AJ73" s="246" t="s">
        <v>62</v>
      </c>
      <c r="AK73" s="238" t="s">
        <v>62</v>
      </c>
      <c r="AL73" s="195" t="s">
        <v>62</v>
      </c>
      <c r="AM73" s="238" t="s">
        <v>62</v>
      </c>
      <c r="AN73" s="246" t="s">
        <v>62</v>
      </c>
      <c r="AO73" s="238" t="s">
        <v>62</v>
      </c>
      <c r="AP73" s="195" t="s">
        <v>62</v>
      </c>
      <c r="AQ73" s="238" t="s">
        <v>62</v>
      </c>
      <c r="AR73" s="195" t="s">
        <v>62</v>
      </c>
      <c r="AS73" s="238" t="s">
        <v>62</v>
      </c>
      <c r="AT73" s="195" t="s">
        <v>62</v>
      </c>
      <c r="AU73" s="238" t="s">
        <v>62</v>
      </c>
      <c r="AV73" s="246" t="s">
        <v>62</v>
      </c>
      <c r="AW73" s="238" t="s">
        <v>62</v>
      </c>
      <c r="AX73" s="195" t="s">
        <v>62</v>
      </c>
      <c r="AY73" s="238" t="s">
        <v>62</v>
      </c>
      <c r="AZ73" s="195" t="s">
        <v>62</v>
      </c>
      <c r="BA73" s="238" t="s">
        <v>62</v>
      </c>
      <c r="BB73" s="195" t="s">
        <v>62</v>
      </c>
      <c r="BC73" s="238" t="s">
        <v>62</v>
      </c>
      <c r="BD73" s="195" t="s">
        <v>62</v>
      </c>
      <c r="BE73" s="238" t="s">
        <v>62</v>
      </c>
      <c r="BF73" s="195" t="s">
        <v>62</v>
      </c>
      <c r="BG73" s="230" t="s">
        <v>62</v>
      </c>
      <c r="BH73" s="195" t="s">
        <v>62</v>
      </c>
    </row>
    <row r="74" spans="1:60" ht="24.95" customHeight="1" x14ac:dyDescent="0.25">
      <c r="A74" s="336"/>
      <c r="B74" s="73"/>
      <c r="C74" s="73"/>
      <c r="D74" s="73"/>
      <c r="E74" s="337"/>
      <c r="F74" s="74"/>
      <c r="G74" s="337"/>
      <c r="H74" s="339"/>
      <c r="J74" s="175"/>
      <c r="K74" s="35">
        <v>71</v>
      </c>
      <c r="L74" s="188"/>
      <c r="M74" s="130"/>
      <c r="N74" s="297"/>
      <c r="O74" s="127"/>
      <c r="AF74" s="52" t="s">
        <v>98</v>
      </c>
      <c r="AG74" s="5" t="s">
        <v>93</v>
      </c>
      <c r="AH74" s="226" t="s">
        <v>17</v>
      </c>
      <c r="AI74" s="238" t="s">
        <v>62</v>
      </c>
      <c r="AJ74" s="246" t="s">
        <v>62</v>
      </c>
      <c r="AK74" s="238" t="s">
        <v>62</v>
      </c>
      <c r="AL74" s="195" t="s">
        <v>62</v>
      </c>
      <c r="AM74" s="238" t="s">
        <v>62</v>
      </c>
      <c r="AN74" s="246" t="s">
        <v>62</v>
      </c>
      <c r="AO74" s="238" t="s">
        <v>62</v>
      </c>
      <c r="AP74" s="195" t="s">
        <v>62</v>
      </c>
      <c r="AQ74" s="238" t="s">
        <v>62</v>
      </c>
      <c r="AR74" s="195" t="s">
        <v>62</v>
      </c>
      <c r="AS74" s="238" t="s">
        <v>62</v>
      </c>
      <c r="AT74" s="195" t="s">
        <v>62</v>
      </c>
      <c r="AU74" s="238" t="s">
        <v>62</v>
      </c>
      <c r="AV74" s="246" t="s">
        <v>62</v>
      </c>
      <c r="AW74" s="238" t="s">
        <v>62</v>
      </c>
      <c r="AX74" s="195" t="s">
        <v>62</v>
      </c>
      <c r="AY74" s="238" t="s">
        <v>62</v>
      </c>
      <c r="AZ74" s="195" t="s">
        <v>62</v>
      </c>
      <c r="BA74" s="238" t="s">
        <v>62</v>
      </c>
      <c r="BB74" s="195" t="s">
        <v>62</v>
      </c>
      <c r="BC74" s="238" t="s">
        <v>62</v>
      </c>
      <c r="BD74" s="195" t="s">
        <v>62</v>
      </c>
      <c r="BE74" s="238" t="s">
        <v>62</v>
      </c>
      <c r="BF74" s="195" t="s">
        <v>62</v>
      </c>
      <c r="BG74" s="230" t="s">
        <v>62</v>
      </c>
      <c r="BH74" s="195" t="s">
        <v>62</v>
      </c>
    </row>
    <row r="75" spans="1:60" ht="24.95" customHeight="1" x14ac:dyDescent="0.25">
      <c r="A75" s="336"/>
      <c r="B75" s="73"/>
      <c r="C75" s="73"/>
      <c r="D75" s="73"/>
      <c r="E75" s="337"/>
      <c r="F75" s="74"/>
      <c r="G75" s="337"/>
      <c r="H75" s="339"/>
      <c r="J75" s="189"/>
      <c r="K75" s="35">
        <v>72</v>
      </c>
      <c r="L75" s="184"/>
      <c r="M75" s="131"/>
      <c r="N75" s="297"/>
      <c r="O75" s="127"/>
      <c r="AF75" s="52" t="s">
        <v>98</v>
      </c>
      <c r="AG75" s="5" t="s">
        <v>35</v>
      </c>
      <c r="AH75" s="226" t="s">
        <v>17</v>
      </c>
      <c r="AI75" s="238" t="s">
        <v>62</v>
      </c>
      <c r="AJ75" s="246" t="s">
        <v>62</v>
      </c>
      <c r="AK75" s="238" t="s">
        <v>62</v>
      </c>
      <c r="AL75" s="195" t="s">
        <v>62</v>
      </c>
      <c r="AM75" s="238" t="s">
        <v>62</v>
      </c>
      <c r="AN75" s="246" t="s">
        <v>62</v>
      </c>
      <c r="AO75" s="238" t="s">
        <v>62</v>
      </c>
      <c r="AP75" s="195" t="s">
        <v>62</v>
      </c>
      <c r="AQ75" s="238" t="s">
        <v>62</v>
      </c>
      <c r="AR75" s="195" t="s">
        <v>62</v>
      </c>
      <c r="AS75" s="238" t="s">
        <v>62</v>
      </c>
      <c r="AT75" s="195" t="s">
        <v>62</v>
      </c>
      <c r="AU75" s="238" t="s">
        <v>62</v>
      </c>
      <c r="AV75" s="246" t="s">
        <v>62</v>
      </c>
      <c r="AW75" s="238" t="s">
        <v>62</v>
      </c>
      <c r="AX75" s="195" t="s">
        <v>62</v>
      </c>
      <c r="AY75" s="238" t="s">
        <v>62</v>
      </c>
      <c r="AZ75" s="195" t="s">
        <v>62</v>
      </c>
      <c r="BA75" s="238" t="s">
        <v>62</v>
      </c>
      <c r="BB75" s="195" t="s">
        <v>62</v>
      </c>
      <c r="BC75" s="238" t="s">
        <v>62</v>
      </c>
      <c r="BD75" s="195" t="s">
        <v>62</v>
      </c>
      <c r="BE75" s="238" t="s">
        <v>62</v>
      </c>
      <c r="BF75" s="195" t="s">
        <v>62</v>
      </c>
      <c r="BG75" s="230" t="s">
        <v>62</v>
      </c>
      <c r="BH75" s="195" t="s">
        <v>62</v>
      </c>
    </row>
    <row r="76" spans="1:60" ht="24.95" customHeight="1" x14ac:dyDescent="0.25">
      <c r="A76" s="73"/>
      <c r="B76" s="73"/>
      <c r="C76" s="73"/>
      <c r="D76" s="73"/>
      <c r="E76" s="74"/>
      <c r="F76" s="74"/>
      <c r="G76" s="74"/>
      <c r="H76" s="74"/>
      <c r="J76" s="189"/>
      <c r="K76" s="35">
        <v>73</v>
      </c>
      <c r="L76" s="185"/>
      <c r="M76" s="130"/>
      <c r="N76" s="297"/>
      <c r="O76" s="127"/>
      <c r="AF76" s="52" t="s">
        <v>98</v>
      </c>
      <c r="AG76" s="5" t="s">
        <v>36</v>
      </c>
      <c r="AH76" s="226" t="s">
        <v>17</v>
      </c>
      <c r="AI76" s="238" t="s">
        <v>62</v>
      </c>
      <c r="AJ76" s="246" t="s">
        <v>62</v>
      </c>
      <c r="AK76" s="238" t="s">
        <v>62</v>
      </c>
      <c r="AL76" s="195" t="s">
        <v>62</v>
      </c>
      <c r="AM76" s="238" t="s">
        <v>62</v>
      </c>
      <c r="AN76" s="246" t="s">
        <v>62</v>
      </c>
      <c r="AO76" s="238" t="s">
        <v>62</v>
      </c>
      <c r="AP76" s="195" t="s">
        <v>62</v>
      </c>
      <c r="AQ76" s="238" t="s">
        <v>62</v>
      </c>
      <c r="AR76" s="195" t="s">
        <v>62</v>
      </c>
      <c r="AS76" s="238" t="s">
        <v>62</v>
      </c>
      <c r="AT76" s="195" t="s">
        <v>62</v>
      </c>
      <c r="AU76" s="238" t="s">
        <v>62</v>
      </c>
      <c r="AV76" s="246" t="s">
        <v>62</v>
      </c>
      <c r="AW76" s="238" t="s">
        <v>62</v>
      </c>
      <c r="AX76" s="195" t="s">
        <v>62</v>
      </c>
      <c r="AY76" s="238" t="s">
        <v>62</v>
      </c>
      <c r="AZ76" s="195" t="s">
        <v>62</v>
      </c>
      <c r="BA76" s="238" t="s">
        <v>62</v>
      </c>
      <c r="BB76" s="195" t="s">
        <v>62</v>
      </c>
      <c r="BC76" s="238" t="s">
        <v>62</v>
      </c>
      <c r="BD76" s="195" t="s">
        <v>62</v>
      </c>
      <c r="BE76" s="238" t="s">
        <v>62</v>
      </c>
      <c r="BF76" s="195" t="s">
        <v>62</v>
      </c>
      <c r="BG76" s="230" t="s">
        <v>62</v>
      </c>
      <c r="BH76" s="195" t="s">
        <v>62</v>
      </c>
    </row>
    <row r="77" spans="1:60" ht="24.95" customHeight="1" x14ac:dyDescent="0.25">
      <c r="A77" s="68"/>
      <c r="B77" s="73"/>
      <c r="C77" s="73"/>
      <c r="D77" s="73"/>
      <c r="E77" s="74"/>
      <c r="F77" s="75"/>
      <c r="G77" s="74"/>
      <c r="H77" s="74"/>
      <c r="J77" s="189"/>
      <c r="K77" s="35">
        <v>74</v>
      </c>
      <c r="L77" s="185"/>
      <c r="M77" s="130"/>
      <c r="N77" s="297"/>
      <c r="O77" s="127"/>
      <c r="AF77" s="52" t="s">
        <v>98</v>
      </c>
      <c r="AG77" s="5" t="s">
        <v>92</v>
      </c>
      <c r="AH77" s="226" t="s">
        <v>17</v>
      </c>
      <c r="AI77" s="238" t="s">
        <v>62</v>
      </c>
      <c r="AJ77" s="246" t="s">
        <v>62</v>
      </c>
      <c r="AK77" s="238" t="s">
        <v>62</v>
      </c>
      <c r="AL77" s="195" t="s">
        <v>62</v>
      </c>
      <c r="AM77" s="238" t="s">
        <v>62</v>
      </c>
      <c r="AN77" s="246" t="s">
        <v>62</v>
      </c>
      <c r="AO77" s="238" t="s">
        <v>62</v>
      </c>
      <c r="AP77" s="195" t="s">
        <v>62</v>
      </c>
      <c r="AQ77" s="238" t="s">
        <v>62</v>
      </c>
      <c r="AR77" s="195" t="s">
        <v>62</v>
      </c>
      <c r="AS77" s="238" t="s">
        <v>62</v>
      </c>
      <c r="AT77" s="195" t="s">
        <v>62</v>
      </c>
      <c r="AU77" s="238" t="s">
        <v>62</v>
      </c>
      <c r="AV77" s="246" t="s">
        <v>62</v>
      </c>
      <c r="AW77" s="238" t="s">
        <v>62</v>
      </c>
      <c r="AX77" s="195" t="s">
        <v>62</v>
      </c>
      <c r="AY77" s="238" t="s">
        <v>62</v>
      </c>
      <c r="AZ77" s="195" t="s">
        <v>62</v>
      </c>
      <c r="BA77" s="238" t="s">
        <v>62</v>
      </c>
      <c r="BB77" s="195" t="s">
        <v>62</v>
      </c>
      <c r="BC77" s="238" t="s">
        <v>62</v>
      </c>
      <c r="BD77" s="195" t="s">
        <v>62</v>
      </c>
      <c r="BE77" s="238" t="s">
        <v>62</v>
      </c>
      <c r="BF77" s="195" t="s">
        <v>62</v>
      </c>
      <c r="BG77" s="230" t="s">
        <v>62</v>
      </c>
      <c r="BH77" s="195" t="s">
        <v>62</v>
      </c>
    </row>
    <row r="78" spans="1:60" ht="24.95" customHeight="1" x14ac:dyDescent="0.25">
      <c r="A78" s="30"/>
      <c r="B78" s="30"/>
      <c r="C78" s="30"/>
      <c r="D78" s="30"/>
      <c r="E78" s="30"/>
      <c r="F78" s="30"/>
      <c r="G78" s="30"/>
      <c r="H78" s="30"/>
      <c r="J78" s="189"/>
      <c r="K78" s="187">
        <v>75</v>
      </c>
      <c r="L78" s="185"/>
      <c r="M78" s="130"/>
      <c r="N78" s="297"/>
      <c r="O78" s="127"/>
      <c r="AF78" s="52" t="s">
        <v>99</v>
      </c>
      <c r="AG78" s="5" t="s">
        <v>93</v>
      </c>
      <c r="AH78" s="226" t="s">
        <v>17</v>
      </c>
      <c r="AI78" s="238" t="s">
        <v>62</v>
      </c>
      <c r="AJ78" s="246" t="s">
        <v>62</v>
      </c>
      <c r="AK78" s="238" t="s">
        <v>62</v>
      </c>
      <c r="AL78" s="195" t="s">
        <v>62</v>
      </c>
      <c r="AM78" s="238" t="s">
        <v>62</v>
      </c>
      <c r="AN78" s="246" t="s">
        <v>62</v>
      </c>
      <c r="AO78" s="238" t="s">
        <v>62</v>
      </c>
      <c r="AP78" s="195" t="s">
        <v>62</v>
      </c>
      <c r="AQ78" s="238" t="s">
        <v>62</v>
      </c>
      <c r="AR78" s="195" t="s">
        <v>62</v>
      </c>
      <c r="AS78" s="238" t="s">
        <v>62</v>
      </c>
      <c r="AT78" s="195" t="s">
        <v>62</v>
      </c>
      <c r="AU78" s="238" t="s">
        <v>62</v>
      </c>
      <c r="AV78" s="246" t="s">
        <v>62</v>
      </c>
      <c r="AW78" s="238" t="s">
        <v>62</v>
      </c>
      <c r="AX78" s="195" t="s">
        <v>62</v>
      </c>
      <c r="AY78" s="238" t="s">
        <v>62</v>
      </c>
      <c r="AZ78" s="195" t="s">
        <v>62</v>
      </c>
      <c r="BA78" s="238" t="s">
        <v>62</v>
      </c>
      <c r="BB78" s="195" t="s">
        <v>62</v>
      </c>
      <c r="BC78" s="238" t="s">
        <v>62</v>
      </c>
      <c r="BD78" s="195" t="s">
        <v>62</v>
      </c>
      <c r="BE78" s="238" t="s">
        <v>62</v>
      </c>
      <c r="BF78" s="195" t="s">
        <v>62</v>
      </c>
      <c r="BG78" s="230" t="s">
        <v>62</v>
      </c>
      <c r="BH78" s="195" t="s">
        <v>62</v>
      </c>
    </row>
    <row r="79" spans="1:60" ht="24.95" customHeight="1" x14ac:dyDescent="0.25">
      <c r="A79" s="30"/>
      <c r="B79" s="30"/>
      <c r="C79" s="30"/>
      <c r="D79" s="30"/>
      <c r="E79" s="30"/>
      <c r="F79" s="30"/>
      <c r="G79" s="30"/>
      <c r="H79" s="30"/>
      <c r="J79" s="189"/>
      <c r="K79" s="35">
        <v>76</v>
      </c>
      <c r="L79" s="186"/>
      <c r="M79" s="131"/>
      <c r="N79" s="297"/>
      <c r="O79" s="127"/>
      <c r="AF79" s="52" t="s">
        <v>99</v>
      </c>
      <c r="AG79" s="5" t="s">
        <v>35</v>
      </c>
      <c r="AH79" s="226" t="s">
        <v>17</v>
      </c>
      <c r="AI79" s="238" t="s">
        <v>62</v>
      </c>
      <c r="AJ79" s="246" t="s">
        <v>62</v>
      </c>
      <c r="AK79" s="238" t="s">
        <v>62</v>
      </c>
      <c r="AL79" s="195" t="s">
        <v>62</v>
      </c>
      <c r="AM79" s="238" t="s">
        <v>62</v>
      </c>
      <c r="AN79" s="246" t="s">
        <v>62</v>
      </c>
      <c r="AO79" s="238" t="s">
        <v>62</v>
      </c>
      <c r="AP79" s="195" t="s">
        <v>62</v>
      </c>
      <c r="AQ79" s="238" t="s">
        <v>62</v>
      </c>
      <c r="AR79" s="195" t="s">
        <v>62</v>
      </c>
      <c r="AS79" s="238" t="s">
        <v>62</v>
      </c>
      <c r="AT79" s="195" t="s">
        <v>62</v>
      </c>
      <c r="AU79" s="238" t="s">
        <v>62</v>
      </c>
      <c r="AV79" s="246" t="s">
        <v>62</v>
      </c>
      <c r="AW79" s="238" t="s">
        <v>62</v>
      </c>
      <c r="AX79" s="195" t="s">
        <v>62</v>
      </c>
      <c r="AY79" s="238" t="s">
        <v>62</v>
      </c>
      <c r="AZ79" s="195" t="s">
        <v>62</v>
      </c>
      <c r="BA79" s="238" t="s">
        <v>62</v>
      </c>
      <c r="BB79" s="195" t="s">
        <v>62</v>
      </c>
      <c r="BC79" s="238" t="s">
        <v>62</v>
      </c>
      <c r="BD79" s="195" t="s">
        <v>62</v>
      </c>
      <c r="BE79" s="238" t="s">
        <v>62</v>
      </c>
      <c r="BF79" s="195" t="s">
        <v>62</v>
      </c>
      <c r="BG79" s="230" t="s">
        <v>62</v>
      </c>
      <c r="BH79" s="195" t="s">
        <v>62</v>
      </c>
    </row>
    <row r="80" spans="1:60" ht="24.95" customHeight="1" x14ac:dyDescent="0.25">
      <c r="J80" s="189"/>
      <c r="K80" s="35">
        <v>77</v>
      </c>
      <c r="L80" s="186"/>
      <c r="M80" s="131"/>
      <c r="N80" s="297"/>
      <c r="O80" s="127"/>
      <c r="AF80" s="52" t="s">
        <v>99</v>
      </c>
      <c r="AG80" s="5" t="s">
        <v>36</v>
      </c>
      <c r="AH80" s="226" t="s">
        <v>17</v>
      </c>
      <c r="AI80" s="238" t="s">
        <v>62</v>
      </c>
      <c r="AJ80" s="246" t="s">
        <v>62</v>
      </c>
      <c r="AK80" s="238" t="s">
        <v>62</v>
      </c>
      <c r="AL80" s="195" t="s">
        <v>62</v>
      </c>
      <c r="AM80" s="238" t="s">
        <v>62</v>
      </c>
      <c r="AN80" s="246" t="s">
        <v>62</v>
      </c>
      <c r="AO80" s="238" t="s">
        <v>62</v>
      </c>
      <c r="AP80" s="195" t="s">
        <v>62</v>
      </c>
      <c r="AQ80" s="238" t="s">
        <v>62</v>
      </c>
      <c r="AR80" s="195" t="s">
        <v>62</v>
      </c>
      <c r="AS80" s="238" t="s">
        <v>62</v>
      </c>
      <c r="AT80" s="195" t="s">
        <v>62</v>
      </c>
      <c r="AU80" s="238" t="s">
        <v>62</v>
      </c>
      <c r="AV80" s="246" t="s">
        <v>62</v>
      </c>
      <c r="AW80" s="238" t="s">
        <v>62</v>
      </c>
      <c r="AX80" s="195" t="s">
        <v>62</v>
      </c>
      <c r="AY80" s="238" t="s">
        <v>62</v>
      </c>
      <c r="AZ80" s="195" t="s">
        <v>62</v>
      </c>
      <c r="BA80" s="238" t="s">
        <v>62</v>
      </c>
      <c r="BB80" s="195" t="s">
        <v>62</v>
      </c>
      <c r="BC80" s="238" t="s">
        <v>62</v>
      </c>
      <c r="BD80" s="195" t="s">
        <v>62</v>
      </c>
      <c r="BE80" s="238" t="s">
        <v>62</v>
      </c>
      <c r="BF80" s="195" t="s">
        <v>62</v>
      </c>
      <c r="BG80" s="230" t="s">
        <v>62</v>
      </c>
      <c r="BH80" s="195" t="s">
        <v>62</v>
      </c>
    </row>
    <row r="81" spans="10:60" ht="24.95" customHeight="1" x14ac:dyDescent="0.25">
      <c r="J81" s="189"/>
      <c r="K81" s="35">
        <v>78</v>
      </c>
      <c r="L81" s="186"/>
      <c r="M81" s="131"/>
      <c r="N81" s="297"/>
      <c r="O81" s="127"/>
      <c r="AF81" s="52" t="s">
        <v>99</v>
      </c>
      <c r="AG81" s="5" t="s">
        <v>92</v>
      </c>
      <c r="AH81" s="226" t="s">
        <v>17</v>
      </c>
      <c r="AI81" s="238" t="s">
        <v>62</v>
      </c>
      <c r="AJ81" s="246" t="s">
        <v>62</v>
      </c>
      <c r="AK81" s="238" t="s">
        <v>62</v>
      </c>
      <c r="AL81" s="195" t="s">
        <v>62</v>
      </c>
      <c r="AM81" s="238" t="s">
        <v>62</v>
      </c>
      <c r="AN81" s="246" t="s">
        <v>62</v>
      </c>
      <c r="AO81" s="238" t="s">
        <v>62</v>
      </c>
      <c r="AP81" s="195" t="s">
        <v>62</v>
      </c>
      <c r="AQ81" s="238" t="s">
        <v>62</v>
      </c>
      <c r="AR81" s="195" t="s">
        <v>62</v>
      </c>
      <c r="AS81" s="238" t="s">
        <v>62</v>
      </c>
      <c r="AT81" s="195" t="s">
        <v>62</v>
      </c>
      <c r="AU81" s="238" t="s">
        <v>62</v>
      </c>
      <c r="AV81" s="246" t="s">
        <v>62</v>
      </c>
      <c r="AW81" s="238" t="s">
        <v>62</v>
      </c>
      <c r="AX81" s="195" t="s">
        <v>62</v>
      </c>
      <c r="AY81" s="238" t="s">
        <v>62</v>
      </c>
      <c r="AZ81" s="195" t="s">
        <v>62</v>
      </c>
      <c r="BA81" s="238" t="s">
        <v>62</v>
      </c>
      <c r="BB81" s="195" t="s">
        <v>62</v>
      </c>
      <c r="BC81" s="238" t="s">
        <v>62</v>
      </c>
      <c r="BD81" s="195" t="s">
        <v>62</v>
      </c>
      <c r="BE81" s="238" t="s">
        <v>62</v>
      </c>
      <c r="BF81" s="195" t="s">
        <v>62</v>
      </c>
      <c r="BG81" s="230" t="s">
        <v>62</v>
      </c>
      <c r="BH81" s="195" t="s">
        <v>62</v>
      </c>
    </row>
    <row r="82" spans="10:60" ht="24.95" customHeight="1" x14ac:dyDescent="0.25">
      <c r="J82" s="189"/>
      <c r="K82" s="35">
        <v>79</v>
      </c>
      <c r="L82" s="186"/>
      <c r="M82" s="131"/>
      <c r="N82" s="122"/>
      <c r="O82" s="127"/>
      <c r="AF82" s="52" t="s">
        <v>78</v>
      </c>
      <c r="AG82" s="5" t="s">
        <v>93</v>
      </c>
      <c r="AH82" s="226" t="s">
        <v>17</v>
      </c>
      <c r="AI82" s="238" t="s">
        <v>62</v>
      </c>
      <c r="AJ82" s="246" t="s">
        <v>62</v>
      </c>
      <c r="AK82" s="238" t="s">
        <v>62</v>
      </c>
      <c r="AL82" s="195" t="s">
        <v>62</v>
      </c>
      <c r="AM82" s="238" t="s">
        <v>62</v>
      </c>
      <c r="AN82" s="246" t="s">
        <v>62</v>
      </c>
      <c r="AO82" s="238" t="s">
        <v>62</v>
      </c>
      <c r="AP82" s="195" t="s">
        <v>62</v>
      </c>
      <c r="AQ82" s="238" t="s">
        <v>62</v>
      </c>
      <c r="AR82" s="195" t="s">
        <v>62</v>
      </c>
      <c r="AS82" s="238" t="s">
        <v>62</v>
      </c>
      <c r="AT82" s="195" t="s">
        <v>62</v>
      </c>
      <c r="AU82" s="238" t="s">
        <v>62</v>
      </c>
      <c r="AV82" s="246" t="s">
        <v>62</v>
      </c>
      <c r="AW82" s="238" t="s">
        <v>62</v>
      </c>
      <c r="AX82" s="195" t="s">
        <v>62</v>
      </c>
      <c r="AY82" s="238" t="s">
        <v>62</v>
      </c>
      <c r="AZ82" s="195" t="s">
        <v>62</v>
      </c>
      <c r="BA82" s="238" t="s">
        <v>62</v>
      </c>
      <c r="BB82" s="195" t="s">
        <v>62</v>
      </c>
      <c r="BC82" s="238" t="s">
        <v>62</v>
      </c>
      <c r="BD82" s="195" t="s">
        <v>62</v>
      </c>
      <c r="BE82" s="238" t="s">
        <v>62</v>
      </c>
      <c r="BF82" s="195" t="s">
        <v>62</v>
      </c>
      <c r="BG82" s="230" t="s">
        <v>62</v>
      </c>
      <c r="BH82" s="195" t="s">
        <v>62</v>
      </c>
    </row>
    <row r="83" spans="10:60" ht="24.95" customHeight="1" x14ac:dyDescent="0.25">
      <c r="J83" s="189"/>
      <c r="K83" s="35">
        <v>80</v>
      </c>
      <c r="L83" s="186"/>
      <c r="M83" s="131"/>
      <c r="N83" s="296" t="s">
        <v>161</v>
      </c>
      <c r="O83" s="127"/>
      <c r="AF83" s="52" t="s">
        <v>78</v>
      </c>
      <c r="AG83" s="5" t="s">
        <v>35</v>
      </c>
      <c r="AH83" s="226" t="s">
        <v>17</v>
      </c>
      <c r="AI83" s="238" t="s">
        <v>62</v>
      </c>
      <c r="AJ83" s="246" t="s">
        <v>62</v>
      </c>
      <c r="AK83" s="238" t="s">
        <v>62</v>
      </c>
      <c r="AL83" s="195" t="s">
        <v>62</v>
      </c>
      <c r="AM83" s="238" t="s">
        <v>62</v>
      </c>
      <c r="AN83" s="246" t="s">
        <v>62</v>
      </c>
      <c r="AO83" s="238" t="s">
        <v>62</v>
      </c>
      <c r="AP83" s="195" t="s">
        <v>62</v>
      </c>
      <c r="AQ83" s="238" t="s">
        <v>62</v>
      </c>
      <c r="AR83" s="195" t="s">
        <v>62</v>
      </c>
      <c r="AS83" s="238" t="s">
        <v>62</v>
      </c>
      <c r="AT83" s="195" t="s">
        <v>62</v>
      </c>
      <c r="AU83" s="238" t="s">
        <v>62</v>
      </c>
      <c r="AV83" s="246" t="s">
        <v>62</v>
      </c>
      <c r="AW83" s="238" t="s">
        <v>62</v>
      </c>
      <c r="AX83" s="195" t="s">
        <v>62</v>
      </c>
      <c r="AY83" s="238" t="s">
        <v>62</v>
      </c>
      <c r="AZ83" s="195" t="s">
        <v>62</v>
      </c>
      <c r="BA83" s="238" t="s">
        <v>62</v>
      </c>
      <c r="BB83" s="195" t="s">
        <v>62</v>
      </c>
      <c r="BC83" s="238" t="s">
        <v>62</v>
      </c>
      <c r="BD83" s="195" t="s">
        <v>62</v>
      </c>
      <c r="BE83" s="238" t="s">
        <v>62</v>
      </c>
      <c r="BF83" s="195" t="s">
        <v>62</v>
      </c>
      <c r="BG83" s="230" t="s">
        <v>62</v>
      </c>
      <c r="BH83" s="195" t="s">
        <v>62</v>
      </c>
    </row>
    <row r="84" spans="10:60" ht="24.95" customHeight="1" x14ac:dyDescent="0.25">
      <c r="J84" s="189"/>
      <c r="K84" s="35">
        <v>81</v>
      </c>
      <c r="L84" s="186"/>
      <c r="M84" s="131"/>
      <c r="N84" s="297"/>
      <c r="O84" s="127"/>
      <c r="AF84" s="52" t="s">
        <v>78</v>
      </c>
      <c r="AG84" s="5" t="s">
        <v>36</v>
      </c>
      <c r="AH84" s="226" t="s">
        <v>17</v>
      </c>
      <c r="AI84" s="238" t="s">
        <v>62</v>
      </c>
      <c r="AJ84" s="246" t="s">
        <v>62</v>
      </c>
      <c r="AK84" s="238" t="s">
        <v>62</v>
      </c>
      <c r="AL84" s="195" t="s">
        <v>62</v>
      </c>
      <c r="AM84" s="238" t="s">
        <v>62</v>
      </c>
      <c r="AN84" s="246" t="s">
        <v>62</v>
      </c>
      <c r="AO84" s="238" t="s">
        <v>62</v>
      </c>
      <c r="AP84" s="195" t="s">
        <v>62</v>
      </c>
      <c r="AQ84" s="238" t="s">
        <v>62</v>
      </c>
      <c r="AR84" s="195" t="s">
        <v>62</v>
      </c>
      <c r="AS84" s="238" t="s">
        <v>62</v>
      </c>
      <c r="AT84" s="195" t="s">
        <v>62</v>
      </c>
      <c r="AU84" s="238" t="s">
        <v>62</v>
      </c>
      <c r="AV84" s="246" t="s">
        <v>62</v>
      </c>
      <c r="AW84" s="238" t="s">
        <v>62</v>
      </c>
      <c r="AX84" s="195" t="s">
        <v>62</v>
      </c>
      <c r="AY84" s="238" t="s">
        <v>62</v>
      </c>
      <c r="AZ84" s="195" t="s">
        <v>62</v>
      </c>
      <c r="BA84" s="238" t="s">
        <v>62</v>
      </c>
      <c r="BB84" s="195" t="s">
        <v>62</v>
      </c>
      <c r="BC84" s="238" t="s">
        <v>62</v>
      </c>
      <c r="BD84" s="195" t="s">
        <v>62</v>
      </c>
      <c r="BE84" s="238" t="s">
        <v>62</v>
      </c>
      <c r="BF84" s="195" t="s">
        <v>62</v>
      </c>
      <c r="BG84" s="230" t="s">
        <v>62</v>
      </c>
      <c r="BH84" s="195" t="s">
        <v>62</v>
      </c>
    </row>
    <row r="85" spans="10:60" ht="24.95" customHeight="1" x14ac:dyDescent="0.25">
      <c r="J85" s="189"/>
      <c r="K85" s="35">
        <v>82</v>
      </c>
      <c r="L85" s="186"/>
      <c r="M85" s="131"/>
      <c r="N85" s="297"/>
      <c r="O85" s="127"/>
      <c r="AF85" s="52" t="s">
        <v>78</v>
      </c>
      <c r="AG85" s="5" t="s">
        <v>92</v>
      </c>
      <c r="AH85" s="226" t="s">
        <v>17</v>
      </c>
      <c r="AI85" s="238" t="s">
        <v>62</v>
      </c>
      <c r="AJ85" s="246" t="s">
        <v>62</v>
      </c>
      <c r="AK85" s="238" t="s">
        <v>62</v>
      </c>
      <c r="AL85" s="195" t="s">
        <v>62</v>
      </c>
      <c r="AM85" s="238" t="s">
        <v>62</v>
      </c>
      <c r="AN85" s="246" t="s">
        <v>62</v>
      </c>
      <c r="AO85" s="238" t="s">
        <v>62</v>
      </c>
      <c r="AP85" s="195" t="s">
        <v>62</v>
      </c>
      <c r="AQ85" s="238" t="s">
        <v>62</v>
      </c>
      <c r="AR85" s="195" t="s">
        <v>62</v>
      </c>
      <c r="AS85" s="238" t="s">
        <v>62</v>
      </c>
      <c r="AT85" s="195" t="s">
        <v>62</v>
      </c>
      <c r="AU85" s="238" t="s">
        <v>62</v>
      </c>
      <c r="AV85" s="246" t="s">
        <v>62</v>
      </c>
      <c r="AW85" s="238" t="s">
        <v>62</v>
      </c>
      <c r="AX85" s="195" t="s">
        <v>62</v>
      </c>
      <c r="AY85" s="238" t="s">
        <v>62</v>
      </c>
      <c r="AZ85" s="195" t="s">
        <v>62</v>
      </c>
      <c r="BA85" s="238" t="s">
        <v>62</v>
      </c>
      <c r="BB85" s="195" t="s">
        <v>62</v>
      </c>
      <c r="BC85" s="238" t="s">
        <v>62</v>
      </c>
      <c r="BD85" s="195" t="s">
        <v>62</v>
      </c>
      <c r="BE85" s="238" t="s">
        <v>62</v>
      </c>
      <c r="BF85" s="195" t="s">
        <v>62</v>
      </c>
      <c r="BG85" s="230" t="s">
        <v>62</v>
      </c>
      <c r="BH85" s="195" t="s">
        <v>62</v>
      </c>
    </row>
    <row r="86" spans="10:60" ht="24.95" customHeight="1" x14ac:dyDescent="0.25">
      <c r="J86" s="189"/>
      <c r="K86" s="35">
        <v>83</v>
      </c>
      <c r="L86" s="186"/>
      <c r="M86" s="131"/>
      <c r="N86" s="297"/>
      <c r="O86" s="127"/>
      <c r="AF86" s="52" t="s">
        <v>79</v>
      </c>
      <c r="AG86" s="5" t="s">
        <v>93</v>
      </c>
      <c r="AH86" s="226" t="s">
        <v>17</v>
      </c>
      <c r="AI86" s="238" t="s">
        <v>62</v>
      </c>
      <c r="AJ86" s="246" t="s">
        <v>62</v>
      </c>
      <c r="AK86" s="238" t="s">
        <v>62</v>
      </c>
      <c r="AL86" s="195" t="s">
        <v>62</v>
      </c>
      <c r="AM86" s="238" t="s">
        <v>62</v>
      </c>
      <c r="AN86" s="246" t="s">
        <v>62</v>
      </c>
      <c r="AO86" s="238" t="s">
        <v>62</v>
      </c>
      <c r="AP86" s="195" t="s">
        <v>62</v>
      </c>
      <c r="AQ86" s="238" t="s">
        <v>62</v>
      </c>
      <c r="AR86" s="195" t="s">
        <v>62</v>
      </c>
      <c r="AS86" s="238" t="s">
        <v>62</v>
      </c>
      <c r="AT86" s="195" t="s">
        <v>62</v>
      </c>
      <c r="AU86" s="238" t="s">
        <v>62</v>
      </c>
      <c r="AV86" s="246" t="s">
        <v>62</v>
      </c>
      <c r="AW86" s="238" t="s">
        <v>62</v>
      </c>
      <c r="AX86" s="195" t="s">
        <v>62</v>
      </c>
      <c r="AY86" s="238" t="s">
        <v>62</v>
      </c>
      <c r="AZ86" s="195" t="s">
        <v>62</v>
      </c>
      <c r="BA86" s="238" t="s">
        <v>62</v>
      </c>
      <c r="BB86" s="195" t="s">
        <v>62</v>
      </c>
      <c r="BC86" s="238" t="s">
        <v>62</v>
      </c>
      <c r="BD86" s="195" t="s">
        <v>62</v>
      </c>
      <c r="BE86" s="238" t="s">
        <v>62</v>
      </c>
      <c r="BF86" s="195" t="s">
        <v>62</v>
      </c>
      <c r="BG86" s="230" t="s">
        <v>62</v>
      </c>
      <c r="BH86" s="195" t="s">
        <v>62</v>
      </c>
    </row>
    <row r="87" spans="10:60" ht="24.95" customHeight="1" x14ac:dyDescent="0.25">
      <c r="J87" s="189"/>
      <c r="K87" s="35">
        <v>84</v>
      </c>
      <c r="L87" s="186"/>
      <c r="M87" s="131"/>
      <c r="N87" s="297"/>
      <c r="O87" s="127"/>
      <c r="AF87" s="52" t="s">
        <v>79</v>
      </c>
      <c r="AG87" s="5" t="s">
        <v>35</v>
      </c>
      <c r="AH87" s="226" t="s">
        <v>17</v>
      </c>
      <c r="AI87" s="238" t="s">
        <v>62</v>
      </c>
      <c r="AJ87" s="246" t="s">
        <v>62</v>
      </c>
      <c r="AK87" s="238" t="s">
        <v>62</v>
      </c>
      <c r="AL87" s="195" t="s">
        <v>62</v>
      </c>
      <c r="AM87" s="238" t="s">
        <v>62</v>
      </c>
      <c r="AN87" s="246" t="s">
        <v>62</v>
      </c>
      <c r="AO87" s="238" t="s">
        <v>62</v>
      </c>
      <c r="AP87" s="195" t="s">
        <v>62</v>
      </c>
      <c r="AQ87" s="238" t="s">
        <v>62</v>
      </c>
      <c r="AR87" s="195" t="s">
        <v>62</v>
      </c>
      <c r="AS87" s="238" t="s">
        <v>62</v>
      </c>
      <c r="AT87" s="195" t="s">
        <v>62</v>
      </c>
      <c r="AU87" s="238" t="s">
        <v>62</v>
      </c>
      <c r="AV87" s="246" t="s">
        <v>62</v>
      </c>
      <c r="AW87" s="238" t="s">
        <v>62</v>
      </c>
      <c r="AX87" s="195" t="s">
        <v>62</v>
      </c>
      <c r="AY87" s="238" t="s">
        <v>62</v>
      </c>
      <c r="AZ87" s="195" t="s">
        <v>62</v>
      </c>
      <c r="BA87" s="238" t="s">
        <v>62</v>
      </c>
      <c r="BB87" s="195" t="s">
        <v>62</v>
      </c>
      <c r="BC87" s="238" t="s">
        <v>62</v>
      </c>
      <c r="BD87" s="195" t="s">
        <v>62</v>
      </c>
      <c r="BE87" s="238" t="s">
        <v>62</v>
      </c>
      <c r="BF87" s="195" t="s">
        <v>62</v>
      </c>
      <c r="BG87" s="230" t="s">
        <v>62</v>
      </c>
      <c r="BH87" s="195" t="s">
        <v>62</v>
      </c>
    </row>
    <row r="88" spans="10:60" ht="24.95" customHeight="1" x14ac:dyDescent="0.25">
      <c r="J88" s="189"/>
      <c r="K88" s="35">
        <v>85</v>
      </c>
      <c r="L88" s="186"/>
      <c r="M88" s="131"/>
      <c r="N88" s="297"/>
      <c r="O88" s="127"/>
      <c r="AF88" s="52" t="s">
        <v>79</v>
      </c>
      <c r="AG88" s="5" t="s">
        <v>36</v>
      </c>
      <c r="AH88" s="226" t="s">
        <v>17</v>
      </c>
      <c r="AI88" s="238" t="s">
        <v>62</v>
      </c>
      <c r="AJ88" s="246" t="s">
        <v>62</v>
      </c>
      <c r="AK88" s="238" t="s">
        <v>62</v>
      </c>
      <c r="AL88" s="195" t="s">
        <v>62</v>
      </c>
      <c r="AM88" s="238" t="s">
        <v>62</v>
      </c>
      <c r="AN88" s="246" t="s">
        <v>62</v>
      </c>
      <c r="AO88" s="238" t="s">
        <v>62</v>
      </c>
      <c r="AP88" s="195" t="s">
        <v>62</v>
      </c>
      <c r="AQ88" s="238" t="s">
        <v>62</v>
      </c>
      <c r="AR88" s="195" t="s">
        <v>62</v>
      </c>
      <c r="AS88" s="238" t="s">
        <v>62</v>
      </c>
      <c r="AT88" s="195" t="s">
        <v>62</v>
      </c>
      <c r="AU88" s="238" t="s">
        <v>62</v>
      </c>
      <c r="AV88" s="246" t="s">
        <v>62</v>
      </c>
      <c r="AW88" s="238" t="s">
        <v>62</v>
      </c>
      <c r="AX88" s="195" t="s">
        <v>62</v>
      </c>
      <c r="AY88" s="238" t="s">
        <v>62</v>
      </c>
      <c r="AZ88" s="195" t="s">
        <v>62</v>
      </c>
      <c r="BA88" s="238" t="s">
        <v>62</v>
      </c>
      <c r="BB88" s="195" t="s">
        <v>62</v>
      </c>
      <c r="BC88" s="238" t="s">
        <v>62</v>
      </c>
      <c r="BD88" s="195" t="s">
        <v>62</v>
      </c>
      <c r="BE88" s="238" t="s">
        <v>62</v>
      </c>
      <c r="BF88" s="195" t="s">
        <v>62</v>
      </c>
      <c r="BG88" s="230" t="s">
        <v>62</v>
      </c>
      <c r="BH88" s="195" t="s">
        <v>62</v>
      </c>
    </row>
    <row r="89" spans="10:60" ht="24.95" customHeight="1" x14ac:dyDescent="0.25">
      <c r="J89" s="189"/>
      <c r="K89" s="35">
        <v>86</v>
      </c>
      <c r="L89" s="186"/>
      <c r="M89" s="131"/>
      <c r="N89" s="297"/>
      <c r="O89" s="127"/>
      <c r="AF89" s="52" t="s">
        <v>79</v>
      </c>
      <c r="AG89" s="5" t="s">
        <v>92</v>
      </c>
      <c r="AH89" s="226" t="s">
        <v>17</v>
      </c>
      <c r="AI89" s="238" t="s">
        <v>62</v>
      </c>
      <c r="AJ89" s="246" t="s">
        <v>62</v>
      </c>
      <c r="AK89" s="238" t="s">
        <v>62</v>
      </c>
      <c r="AL89" s="195" t="s">
        <v>62</v>
      </c>
      <c r="AM89" s="238" t="s">
        <v>62</v>
      </c>
      <c r="AN89" s="246" t="s">
        <v>62</v>
      </c>
      <c r="AO89" s="238" t="s">
        <v>62</v>
      </c>
      <c r="AP89" s="195" t="s">
        <v>62</v>
      </c>
      <c r="AQ89" s="238" t="s">
        <v>62</v>
      </c>
      <c r="AR89" s="195" t="s">
        <v>62</v>
      </c>
      <c r="AS89" s="238" t="s">
        <v>62</v>
      </c>
      <c r="AT89" s="195" t="s">
        <v>62</v>
      </c>
      <c r="AU89" s="238" t="s">
        <v>62</v>
      </c>
      <c r="AV89" s="246" t="s">
        <v>62</v>
      </c>
      <c r="AW89" s="238" t="s">
        <v>62</v>
      </c>
      <c r="AX89" s="195" t="s">
        <v>62</v>
      </c>
      <c r="AY89" s="238" t="s">
        <v>62</v>
      </c>
      <c r="AZ89" s="195" t="s">
        <v>62</v>
      </c>
      <c r="BA89" s="238" t="s">
        <v>62</v>
      </c>
      <c r="BB89" s="195" t="s">
        <v>62</v>
      </c>
      <c r="BC89" s="238" t="s">
        <v>62</v>
      </c>
      <c r="BD89" s="195" t="s">
        <v>62</v>
      </c>
      <c r="BE89" s="238" t="s">
        <v>62</v>
      </c>
      <c r="BF89" s="195" t="s">
        <v>62</v>
      </c>
      <c r="BG89" s="230" t="s">
        <v>62</v>
      </c>
      <c r="BH89" s="195" t="s">
        <v>62</v>
      </c>
    </row>
    <row r="90" spans="10:60" ht="24.95" customHeight="1" x14ac:dyDescent="0.25">
      <c r="J90" s="189"/>
      <c r="K90" s="35">
        <v>87</v>
      </c>
      <c r="L90" s="186"/>
      <c r="M90" s="131"/>
      <c r="N90" s="297"/>
      <c r="O90" s="127"/>
      <c r="AF90" s="52" t="s">
        <v>100</v>
      </c>
      <c r="AG90" s="5" t="s">
        <v>93</v>
      </c>
      <c r="AH90" s="226" t="s">
        <v>17</v>
      </c>
      <c r="AI90" s="238" t="s">
        <v>62</v>
      </c>
      <c r="AJ90" s="246" t="s">
        <v>62</v>
      </c>
      <c r="AK90" s="238" t="s">
        <v>62</v>
      </c>
      <c r="AL90" s="195" t="s">
        <v>62</v>
      </c>
      <c r="AM90" s="238" t="s">
        <v>62</v>
      </c>
      <c r="AN90" s="246" t="s">
        <v>62</v>
      </c>
      <c r="AO90" s="238" t="s">
        <v>62</v>
      </c>
      <c r="AP90" s="195" t="s">
        <v>62</v>
      </c>
      <c r="AQ90" s="238" t="s">
        <v>62</v>
      </c>
      <c r="AR90" s="195" t="s">
        <v>62</v>
      </c>
      <c r="AS90" s="238" t="s">
        <v>62</v>
      </c>
      <c r="AT90" s="195" t="s">
        <v>62</v>
      </c>
      <c r="AU90" s="238" t="s">
        <v>62</v>
      </c>
      <c r="AV90" s="246" t="s">
        <v>62</v>
      </c>
      <c r="AW90" s="238" t="s">
        <v>62</v>
      </c>
      <c r="AX90" s="195" t="s">
        <v>62</v>
      </c>
      <c r="AY90" s="238" t="s">
        <v>62</v>
      </c>
      <c r="AZ90" s="195" t="s">
        <v>62</v>
      </c>
      <c r="BA90" s="238" t="s">
        <v>62</v>
      </c>
      <c r="BB90" s="195" t="s">
        <v>62</v>
      </c>
      <c r="BC90" s="238" t="s">
        <v>62</v>
      </c>
      <c r="BD90" s="195" t="s">
        <v>62</v>
      </c>
      <c r="BE90" s="238" t="s">
        <v>62</v>
      </c>
      <c r="BF90" s="195" t="s">
        <v>62</v>
      </c>
      <c r="BG90" s="230" t="s">
        <v>62</v>
      </c>
      <c r="BH90" s="195" t="s">
        <v>62</v>
      </c>
    </row>
    <row r="91" spans="10:60" ht="24.95" customHeight="1" x14ac:dyDescent="0.25">
      <c r="J91" s="189"/>
      <c r="K91" s="35">
        <v>88</v>
      </c>
      <c r="L91" s="186"/>
      <c r="M91" s="131"/>
      <c r="N91" s="297"/>
      <c r="O91" s="127"/>
      <c r="AF91" s="52" t="s">
        <v>100</v>
      </c>
      <c r="AG91" s="5" t="s">
        <v>35</v>
      </c>
      <c r="AH91" s="226" t="s">
        <v>17</v>
      </c>
      <c r="AI91" s="238" t="s">
        <v>62</v>
      </c>
      <c r="AJ91" s="246" t="s">
        <v>62</v>
      </c>
      <c r="AK91" s="238" t="s">
        <v>62</v>
      </c>
      <c r="AL91" s="195" t="s">
        <v>62</v>
      </c>
      <c r="AM91" s="238" t="s">
        <v>62</v>
      </c>
      <c r="AN91" s="246" t="s">
        <v>62</v>
      </c>
      <c r="AO91" s="238" t="s">
        <v>62</v>
      </c>
      <c r="AP91" s="195" t="s">
        <v>62</v>
      </c>
      <c r="AQ91" s="238" t="s">
        <v>62</v>
      </c>
      <c r="AR91" s="195" t="s">
        <v>62</v>
      </c>
      <c r="AS91" s="238" t="s">
        <v>62</v>
      </c>
      <c r="AT91" s="195" t="s">
        <v>62</v>
      </c>
      <c r="AU91" s="238" t="s">
        <v>62</v>
      </c>
      <c r="AV91" s="246" t="s">
        <v>62</v>
      </c>
      <c r="AW91" s="238" t="s">
        <v>62</v>
      </c>
      <c r="AX91" s="195" t="s">
        <v>62</v>
      </c>
      <c r="AY91" s="238" t="s">
        <v>62</v>
      </c>
      <c r="AZ91" s="195" t="s">
        <v>62</v>
      </c>
      <c r="BA91" s="238" t="s">
        <v>62</v>
      </c>
      <c r="BB91" s="195" t="s">
        <v>62</v>
      </c>
      <c r="BC91" s="238" t="s">
        <v>62</v>
      </c>
      <c r="BD91" s="195" t="s">
        <v>62</v>
      </c>
      <c r="BE91" s="238" t="s">
        <v>62</v>
      </c>
      <c r="BF91" s="195" t="s">
        <v>62</v>
      </c>
      <c r="BG91" s="230" t="s">
        <v>62</v>
      </c>
      <c r="BH91" s="195" t="s">
        <v>62</v>
      </c>
    </row>
    <row r="92" spans="10:60" ht="18.75" x14ac:dyDescent="0.25">
      <c r="J92" s="189"/>
      <c r="K92" s="35">
        <v>89</v>
      </c>
      <c r="L92" s="186"/>
      <c r="M92" s="131"/>
      <c r="N92" s="122"/>
      <c r="O92" s="127"/>
      <c r="AF92" s="52" t="s">
        <v>100</v>
      </c>
      <c r="AG92" s="5" t="s">
        <v>36</v>
      </c>
      <c r="AH92" s="226" t="s">
        <v>17</v>
      </c>
      <c r="AI92" s="238" t="s">
        <v>62</v>
      </c>
      <c r="AJ92" s="246" t="s">
        <v>62</v>
      </c>
      <c r="AK92" s="238" t="s">
        <v>62</v>
      </c>
      <c r="AL92" s="195" t="s">
        <v>62</v>
      </c>
      <c r="AM92" s="238" t="s">
        <v>62</v>
      </c>
      <c r="AN92" s="246" t="s">
        <v>62</v>
      </c>
      <c r="AO92" s="238" t="s">
        <v>62</v>
      </c>
      <c r="AP92" s="195" t="s">
        <v>62</v>
      </c>
      <c r="AQ92" s="238" t="s">
        <v>62</v>
      </c>
      <c r="AR92" s="195" t="s">
        <v>62</v>
      </c>
      <c r="AS92" s="238" t="s">
        <v>62</v>
      </c>
      <c r="AT92" s="195" t="s">
        <v>62</v>
      </c>
      <c r="AU92" s="238" t="s">
        <v>62</v>
      </c>
      <c r="AV92" s="246" t="s">
        <v>62</v>
      </c>
      <c r="AW92" s="238" t="s">
        <v>62</v>
      </c>
      <c r="AX92" s="195" t="s">
        <v>62</v>
      </c>
      <c r="AY92" s="238" t="s">
        <v>62</v>
      </c>
      <c r="AZ92" s="195" t="s">
        <v>62</v>
      </c>
      <c r="BA92" s="238" t="s">
        <v>62</v>
      </c>
      <c r="BB92" s="195" t="s">
        <v>62</v>
      </c>
      <c r="BC92" s="238" t="s">
        <v>62</v>
      </c>
      <c r="BD92" s="195" t="s">
        <v>62</v>
      </c>
      <c r="BE92" s="238" t="s">
        <v>62</v>
      </c>
      <c r="BF92" s="195" t="s">
        <v>62</v>
      </c>
      <c r="BG92" s="230" t="s">
        <v>62</v>
      </c>
      <c r="BH92" s="195" t="s">
        <v>62</v>
      </c>
    </row>
    <row r="93" spans="10:60" ht="19.5" thickBot="1" x14ac:dyDescent="0.3">
      <c r="J93" s="189"/>
      <c r="K93" s="35">
        <v>90</v>
      </c>
      <c r="L93" s="186"/>
      <c r="M93" s="132"/>
      <c r="N93" s="133"/>
      <c r="O93" s="134"/>
      <c r="AF93" s="52" t="s">
        <v>100</v>
      </c>
      <c r="AG93" s="5" t="s">
        <v>92</v>
      </c>
      <c r="AH93" s="226" t="s">
        <v>17</v>
      </c>
      <c r="AI93" s="238" t="s">
        <v>62</v>
      </c>
      <c r="AJ93" s="246" t="s">
        <v>62</v>
      </c>
      <c r="AK93" s="238" t="s">
        <v>62</v>
      </c>
      <c r="AL93" s="195" t="s">
        <v>62</v>
      </c>
      <c r="AM93" s="238" t="s">
        <v>62</v>
      </c>
      <c r="AN93" s="246" t="s">
        <v>62</v>
      </c>
      <c r="AO93" s="238" t="s">
        <v>62</v>
      </c>
      <c r="AP93" s="195" t="s">
        <v>62</v>
      </c>
      <c r="AQ93" s="238" t="s">
        <v>62</v>
      </c>
      <c r="AR93" s="195" t="s">
        <v>62</v>
      </c>
      <c r="AS93" s="238" t="s">
        <v>62</v>
      </c>
      <c r="AT93" s="195" t="s">
        <v>62</v>
      </c>
      <c r="AU93" s="238" t="s">
        <v>62</v>
      </c>
      <c r="AV93" s="246" t="s">
        <v>62</v>
      </c>
      <c r="AW93" s="238" t="s">
        <v>62</v>
      </c>
      <c r="AX93" s="195" t="s">
        <v>62</v>
      </c>
      <c r="AY93" s="238" t="s">
        <v>62</v>
      </c>
      <c r="AZ93" s="195" t="s">
        <v>62</v>
      </c>
      <c r="BA93" s="238" t="s">
        <v>62</v>
      </c>
      <c r="BB93" s="195" t="s">
        <v>62</v>
      </c>
      <c r="BC93" s="238" t="s">
        <v>62</v>
      </c>
      <c r="BD93" s="195" t="s">
        <v>62</v>
      </c>
      <c r="BE93" s="238" t="s">
        <v>62</v>
      </c>
      <c r="BF93" s="195" t="s">
        <v>62</v>
      </c>
      <c r="BG93" s="230" t="s">
        <v>62</v>
      </c>
      <c r="BH93" s="195" t="s">
        <v>62</v>
      </c>
    </row>
    <row r="94" spans="10:60" ht="19.5" thickTop="1" x14ac:dyDescent="0.25">
      <c r="J94" s="189"/>
      <c r="K94" s="35">
        <v>91</v>
      </c>
      <c r="L94" s="192"/>
      <c r="M94" s="95"/>
      <c r="N94" s="95"/>
      <c r="AF94" s="52" t="s">
        <v>101</v>
      </c>
      <c r="AG94" s="5" t="s">
        <v>93</v>
      </c>
      <c r="AH94" s="226" t="s">
        <v>17</v>
      </c>
      <c r="AI94" s="238" t="s">
        <v>62</v>
      </c>
      <c r="AJ94" s="246" t="s">
        <v>62</v>
      </c>
      <c r="AK94" s="238" t="s">
        <v>62</v>
      </c>
      <c r="AL94" s="195" t="s">
        <v>62</v>
      </c>
      <c r="AM94" s="238" t="s">
        <v>62</v>
      </c>
      <c r="AN94" s="246" t="s">
        <v>62</v>
      </c>
      <c r="AO94" s="238" t="s">
        <v>62</v>
      </c>
      <c r="AP94" s="195" t="s">
        <v>62</v>
      </c>
      <c r="AQ94" s="238" t="s">
        <v>62</v>
      </c>
      <c r="AR94" s="195" t="s">
        <v>62</v>
      </c>
      <c r="AS94" s="238" t="s">
        <v>62</v>
      </c>
      <c r="AT94" s="195" t="s">
        <v>62</v>
      </c>
      <c r="AU94" s="238" t="s">
        <v>62</v>
      </c>
      <c r="AV94" s="246" t="s">
        <v>62</v>
      </c>
      <c r="AW94" s="238" t="s">
        <v>62</v>
      </c>
      <c r="AX94" s="195" t="s">
        <v>62</v>
      </c>
      <c r="AY94" s="238" t="s">
        <v>62</v>
      </c>
      <c r="AZ94" s="195" t="s">
        <v>62</v>
      </c>
      <c r="BA94" s="238" t="s">
        <v>62</v>
      </c>
      <c r="BB94" s="195" t="s">
        <v>62</v>
      </c>
      <c r="BC94" s="238" t="s">
        <v>62</v>
      </c>
      <c r="BD94" s="195" t="s">
        <v>62</v>
      </c>
      <c r="BE94" s="238" t="s">
        <v>62</v>
      </c>
      <c r="BF94" s="195" t="s">
        <v>62</v>
      </c>
      <c r="BG94" s="230" t="s">
        <v>62</v>
      </c>
      <c r="BH94" s="195" t="s">
        <v>62</v>
      </c>
    </row>
    <row r="95" spans="10:60" ht="18.75" x14ac:dyDescent="0.25">
      <c r="J95" s="189"/>
      <c r="K95" s="35">
        <v>92</v>
      </c>
      <c r="L95" s="192"/>
      <c r="M95" s="95"/>
      <c r="N95" s="95"/>
      <c r="AF95" s="52" t="s">
        <v>101</v>
      </c>
      <c r="AG95" s="5" t="s">
        <v>35</v>
      </c>
      <c r="AH95" s="226" t="s">
        <v>17</v>
      </c>
      <c r="AI95" s="238" t="s">
        <v>62</v>
      </c>
      <c r="AJ95" s="246" t="s">
        <v>62</v>
      </c>
      <c r="AK95" s="238" t="s">
        <v>62</v>
      </c>
      <c r="AL95" s="195" t="s">
        <v>62</v>
      </c>
      <c r="AM95" s="238" t="s">
        <v>62</v>
      </c>
      <c r="AN95" s="246" t="s">
        <v>62</v>
      </c>
      <c r="AO95" s="238" t="s">
        <v>62</v>
      </c>
      <c r="AP95" s="195" t="s">
        <v>62</v>
      </c>
      <c r="AQ95" s="238" t="s">
        <v>62</v>
      </c>
      <c r="AR95" s="195" t="s">
        <v>62</v>
      </c>
      <c r="AS95" s="238" t="s">
        <v>62</v>
      </c>
      <c r="AT95" s="195" t="s">
        <v>62</v>
      </c>
      <c r="AU95" s="238" t="s">
        <v>62</v>
      </c>
      <c r="AV95" s="246" t="s">
        <v>62</v>
      </c>
      <c r="AW95" s="238" t="s">
        <v>62</v>
      </c>
      <c r="AX95" s="195" t="s">
        <v>62</v>
      </c>
      <c r="AY95" s="238" t="s">
        <v>62</v>
      </c>
      <c r="AZ95" s="195" t="s">
        <v>62</v>
      </c>
      <c r="BA95" s="238" t="s">
        <v>62</v>
      </c>
      <c r="BB95" s="195" t="s">
        <v>62</v>
      </c>
      <c r="BC95" s="238" t="s">
        <v>62</v>
      </c>
      <c r="BD95" s="195" t="s">
        <v>62</v>
      </c>
      <c r="BE95" s="238" t="s">
        <v>62</v>
      </c>
      <c r="BF95" s="195" t="s">
        <v>62</v>
      </c>
      <c r="BG95" s="230" t="s">
        <v>62</v>
      </c>
      <c r="BH95" s="195" t="s">
        <v>62</v>
      </c>
    </row>
    <row r="96" spans="10:60" ht="18.75" x14ac:dyDescent="0.25">
      <c r="J96" s="189"/>
      <c r="K96" s="35">
        <v>93</v>
      </c>
      <c r="L96" s="192"/>
      <c r="M96" s="95"/>
      <c r="N96" s="95"/>
      <c r="AF96" s="52" t="s">
        <v>101</v>
      </c>
      <c r="AG96" s="5" t="s">
        <v>36</v>
      </c>
      <c r="AH96" s="226" t="s">
        <v>17</v>
      </c>
      <c r="AI96" s="238" t="s">
        <v>62</v>
      </c>
      <c r="AJ96" s="246" t="s">
        <v>62</v>
      </c>
      <c r="AK96" s="238" t="s">
        <v>62</v>
      </c>
      <c r="AL96" s="195" t="s">
        <v>62</v>
      </c>
      <c r="AM96" s="238" t="s">
        <v>62</v>
      </c>
      <c r="AN96" s="246" t="s">
        <v>62</v>
      </c>
      <c r="AO96" s="238" t="s">
        <v>62</v>
      </c>
      <c r="AP96" s="195" t="s">
        <v>62</v>
      </c>
      <c r="AQ96" s="238" t="s">
        <v>62</v>
      </c>
      <c r="AR96" s="195" t="s">
        <v>62</v>
      </c>
      <c r="AS96" s="238" t="s">
        <v>62</v>
      </c>
      <c r="AT96" s="195" t="s">
        <v>62</v>
      </c>
      <c r="AU96" s="238" t="s">
        <v>62</v>
      </c>
      <c r="AV96" s="246" t="s">
        <v>62</v>
      </c>
      <c r="AW96" s="238" t="s">
        <v>62</v>
      </c>
      <c r="AX96" s="195" t="s">
        <v>62</v>
      </c>
      <c r="AY96" s="238" t="s">
        <v>62</v>
      </c>
      <c r="AZ96" s="195" t="s">
        <v>62</v>
      </c>
      <c r="BA96" s="238" t="s">
        <v>62</v>
      </c>
      <c r="BB96" s="195" t="s">
        <v>62</v>
      </c>
      <c r="BC96" s="238" t="s">
        <v>62</v>
      </c>
      <c r="BD96" s="195" t="s">
        <v>62</v>
      </c>
      <c r="BE96" s="238" t="s">
        <v>62</v>
      </c>
      <c r="BF96" s="195" t="s">
        <v>62</v>
      </c>
      <c r="BG96" s="230" t="s">
        <v>62</v>
      </c>
      <c r="BH96" s="195" t="s">
        <v>62</v>
      </c>
    </row>
    <row r="97" spans="10:60" ht="18.75" x14ac:dyDescent="0.25">
      <c r="J97" s="189"/>
      <c r="K97" s="35">
        <v>94</v>
      </c>
      <c r="L97" s="192"/>
      <c r="M97" s="95"/>
      <c r="N97" s="95"/>
      <c r="AF97" s="50" t="s">
        <v>101</v>
      </c>
      <c r="AG97" s="41" t="s">
        <v>92</v>
      </c>
      <c r="AH97" s="227" t="s">
        <v>17</v>
      </c>
      <c r="AI97" s="241" t="s">
        <v>62</v>
      </c>
      <c r="AJ97" s="249" t="s">
        <v>62</v>
      </c>
      <c r="AK97" s="241" t="s">
        <v>62</v>
      </c>
      <c r="AL97" s="198" t="s">
        <v>62</v>
      </c>
      <c r="AM97" s="241" t="s">
        <v>62</v>
      </c>
      <c r="AN97" s="249" t="s">
        <v>62</v>
      </c>
      <c r="AO97" s="241" t="s">
        <v>62</v>
      </c>
      <c r="AP97" s="198" t="s">
        <v>62</v>
      </c>
      <c r="AQ97" s="241" t="s">
        <v>62</v>
      </c>
      <c r="AR97" s="198" t="s">
        <v>62</v>
      </c>
      <c r="AS97" s="241" t="s">
        <v>62</v>
      </c>
      <c r="AT97" s="198" t="s">
        <v>62</v>
      </c>
      <c r="AU97" s="241" t="s">
        <v>62</v>
      </c>
      <c r="AV97" s="249" t="s">
        <v>62</v>
      </c>
      <c r="AW97" s="241" t="s">
        <v>62</v>
      </c>
      <c r="AX97" s="198" t="s">
        <v>62</v>
      </c>
      <c r="AY97" s="241" t="s">
        <v>62</v>
      </c>
      <c r="AZ97" s="198" t="s">
        <v>62</v>
      </c>
      <c r="BA97" s="241" t="s">
        <v>62</v>
      </c>
      <c r="BB97" s="198" t="s">
        <v>62</v>
      </c>
      <c r="BC97" s="241" t="s">
        <v>62</v>
      </c>
      <c r="BD97" s="198" t="s">
        <v>62</v>
      </c>
      <c r="BE97" s="241" t="s">
        <v>62</v>
      </c>
      <c r="BF97" s="198" t="s">
        <v>62</v>
      </c>
      <c r="BG97" s="233" t="s">
        <v>62</v>
      </c>
      <c r="BH97" s="198" t="s">
        <v>62</v>
      </c>
    </row>
    <row r="98" spans="10:60" ht="18.75" x14ac:dyDescent="0.25">
      <c r="J98" s="189"/>
      <c r="K98" s="35">
        <v>95</v>
      </c>
      <c r="L98" s="192"/>
      <c r="M98" s="95"/>
      <c r="N98" s="95"/>
      <c r="AF98" s="52" t="s">
        <v>90</v>
      </c>
      <c r="AG98" s="5" t="s">
        <v>93</v>
      </c>
      <c r="AH98" s="226" t="s">
        <v>17</v>
      </c>
      <c r="AI98" s="238" t="s">
        <v>91</v>
      </c>
      <c r="AJ98" s="246" t="s">
        <v>91</v>
      </c>
      <c r="AK98" s="238" t="s">
        <v>91</v>
      </c>
      <c r="AL98" s="195" t="s">
        <v>91</v>
      </c>
      <c r="AM98" s="238" t="s">
        <v>91</v>
      </c>
      <c r="AN98" s="246" t="s">
        <v>91</v>
      </c>
      <c r="AO98" s="238" t="s">
        <v>91</v>
      </c>
      <c r="AP98" s="195" t="s">
        <v>91</v>
      </c>
      <c r="AQ98" s="238" t="s">
        <v>91</v>
      </c>
      <c r="AR98" s="195" t="s">
        <v>91</v>
      </c>
      <c r="AS98" s="238" t="s">
        <v>91</v>
      </c>
      <c r="AT98" s="195" t="s">
        <v>91</v>
      </c>
      <c r="AU98" s="238" t="s">
        <v>91</v>
      </c>
      <c r="AV98" s="246" t="s">
        <v>91</v>
      </c>
      <c r="AW98" s="238" t="s">
        <v>91</v>
      </c>
      <c r="AX98" s="195" t="s">
        <v>91</v>
      </c>
      <c r="AY98" s="238" t="s">
        <v>91</v>
      </c>
      <c r="AZ98" s="195" t="s">
        <v>91</v>
      </c>
      <c r="BA98" s="238" t="s">
        <v>91</v>
      </c>
      <c r="BB98" s="195" t="s">
        <v>91</v>
      </c>
      <c r="BC98" s="238" t="s">
        <v>91</v>
      </c>
      <c r="BD98" s="195" t="s">
        <v>91</v>
      </c>
      <c r="BE98" s="238" t="s">
        <v>91</v>
      </c>
      <c r="BF98" s="195" t="s">
        <v>91</v>
      </c>
      <c r="BG98" s="230" t="s">
        <v>91</v>
      </c>
      <c r="BH98" s="195" t="s">
        <v>91</v>
      </c>
    </row>
    <row r="99" spans="10:60" ht="18.75" x14ac:dyDescent="0.25">
      <c r="J99" s="189"/>
      <c r="K99" s="35">
        <v>96</v>
      </c>
      <c r="L99" s="192"/>
      <c r="M99" s="95"/>
      <c r="N99" s="95"/>
      <c r="AF99" s="52" t="s">
        <v>90</v>
      </c>
      <c r="AG99" s="5" t="s">
        <v>35</v>
      </c>
      <c r="AH99" s="226" t="s">
        <v>17</v>
      </c>
      <c r="AI99" s="238" t="s">
        <v>91</v>
      </c>
      <c r="AJ99" s="246" t="s">
        <v>91</v>
      </c>
      <c r="AK99" s="238" t="s">
        <v>91</v>
      </c>
      <c r="AL99" s="195" t="s">
        <v>91</v>
      </c>
      <c r="AM99" s="238" t="s">
        <v>91</v>
      </c>
      <c r="AN99" s="246" t="s">
        <v>91</v>
      </c>
      <c r="AO99" s="238" t="s">
        <v>91</v>
      </c>
      <c r="AP99" s="195" t="s">
        <v>91</v>
      </c>
      <c r="AQ99" s="238" t="s">
        <v>91</v>
      </c>
      <c r="AR99" s="195" t="s">
        <v>91</v>
      </c>
      <c r="AS99" s="238" t="s">
        <v>91</v>
      </c>
      <c r="AT99" s="195" t="s">
        <v>91</v>
      </c>
      <c r="AU99" s="238" t="s">
        <v>91</v>
      </c>
      <c r="AV99" s="246" t="s">
        <v>91</v>
      </c>
      <c r="AW99" s="238" t="s">
        <v>91</v>
      </c>
      <c r="AX99" s="195" t="s">
        <v>91</v>
      </c>
      <c r="AY99" s="238" t="s">
        <v>91</v>
      </c>
      <c r="AZ99" s="195" t="s">
        <v>91</v>
      </c>
      <c r="BA99" s="238" t="s">
        <v>91</v>
      </c>
      <c r="BB99" s="195" t="s">
        <v>91</v>
      </c>
      <c r="BC99" s="238" t="s">
        <v>91</v>
      </c>
      <c r="BD99" s="195" t="s">
        <v>91</v>
      </c>
      <c r="BE99" s="238" t="s">
        <v>91</v>
      </c>
      <c r="BF99" s="195" t="s">
        <v>91</v>
      </c>
      <c r="BG99" s="230" t="s">
        <v>91</v>
      </c>
      <c r="BH99" s="195" t="s">
        <v>91</v>
      </c>
    </row>
    <row r="100" spans="10:60" ht="18.75" x14ac:dyDescent="0.25">
      <c r="J100" s="189"/>
      <c r="K100" s="35">
        <v>97</v>
      </c>
      <c r="L100" s="192"/>
      <c r="M100" s="95"/>
      <c r="N100" s="95"/>
      <c r="AF100" s="52" t="s">
        <v>90</v>
      </c>
      <c r="AG100" s="5" t="s">
        <v>36</v>
      </c>
      <c r="AH100" s="226" t="s">
        <v>17</v>
      </c>
      <c r="AI100" s="238" t="s">
        <v>91</v>
      </c>
      <c r="AJ100" s="246" t="s">
        <v>91</v>
      </c>
      <c r="AK100" s="238" t="s">
        <v>91</v>
      </c>
      <c r="AL100" s="195" t="s">
        <v>91</v>
      </c>
      <c r="AM100" s="238" t="s">
        <v>91</v>
      </c>
      <c r="AN100" s="246" t="s">
        <v>91</v>
      </c>
      <c r="AO100" s="238" t="s">
        <v>91</v>
      </c>
      <c r="AP100" s="195" t="s">
        <v>91</v>
      </c>
      <c r="AQ100" s="238" t="s">
        <v>91</v>
      </c>
      <c r="AR100" s="195" t="s">
        <v>91</v>
      </c>
      <c r="AS100" s="238" t="s">
        <v>91</v>
      </c>
      <c r="AT100" s="195" t="s">
        <v>91</v>
      </c>
      <c r="AU100" s="238" t="s">
        <v>91</v>
      </c>
      <c r="AV100" s="246" t="s">
        <v>91</v>
      </c>
      <c r="AW100" s="238" t="s">
        <v>91</v>
      </c>
      <c r="AX100" s="195" t="s">
        <v>91</v>
      </c>
      <c r="AY100" s="238" t="s">
        <v>91</v>
      </c>
      <c r="AZ100" s="195" t="s">
        <v>91</v>
      </c>
      <c r="BA100" s="238" t="s">
        <v>91</v>
      </c>
      <c r="BB100" s="195" t="s">
        <v>91</v>
      </c>
      <c r="BC100" s="238" t="s">
        <v>91</v>
      </c>
      <c r="BD100" s="195" t="s">
        <v>91</v>
      </c>
      <c r="BE100" s="238" t="s">
        <v>91</v>
      </c>
      <c r="BF100" s="195" t="s">
        <v>91</v>
      </c>
      <c r="BG100" s="230" t="s">
        <v>91</v>
      </c>
      <c r="BH100" s="195" t="s">
        <v>91</v>
      </c>
    </row>
    <row r="101" spans="10:60" ht="19.5" thickBot="1" x14ac:dyDescent="0.3">
      <c r="J101" s="189"/>
      <c r="K101" s="35">
        <v>98</v>
      </c>
      <c r="L101" s="192"/>
      <c r="M101" s="95"/>
      <c r="N101" s="95"/>
      <c r="AF101" s="52" t="s">
        <v>90</v>
      </c>
      <c r="AG101" s="5" t="s">
        <v>92</v>
      </c>
      <c r="AH101" s="226" t="s">
        <v>17</v>
      </c>
      <c r="AI101" s="238" t="s">
        <v>91</v>
      </c>
      <c r="AJ101" s="246" t="s">
        <v>91</v>
      </c>
      <c r="AK101" s="238" t="s">
        <v>91</v>
      </c>
      <c r="AL101" s="195" t="s">
        <v>91</v>
      </c>
      <c r="AM101" s="238" t="s">
        <v>91</v>
      </c>
      <c r="AN101" s="246" t="s">
        <v>91</v>
      </c>
      <c r="AO101" s="238" t="s">
        <v>91</v>
      </c>
      <c r="AP101" s="195" t="s">
        <v>91</v>
      </c>
      <c r="AQ101" s="238" t="s">
        <v>91</v>
      </c>
      <c r="AR101" s="195" t="s">
        <v>91</v>
      </c>
      <c r="AS101" s="238" t="s">
        <v>91</v>
      </c>
      <c r="AT101" s="195" t="s">
        <v>91</v>
      </c>
      <c r="AU101" s="238" t="s">
        <v>91</v>
      </c>
      <c r="AV101" s="246" t="s">
        <v>91</v>
      </c>
      <c r="AW101" s="238" t="s">
        <v>91</v>
      </c>
      <c r="AX101" s="195" t="s">
        <v>91</v>
      </c>
      <c r="AY101" s="238" t="s">
        <v>91</v>
      </c>
      <c r="AZ101" s="195" t="s">
        <v>91</v>
      </c>
      <c r="BA101" s="238" t="s">
        <v>91</v>
      </c>
      <c r="BB101" s="195" t="s">
        <v>91</v>
      </c>
      <c r="BC101" s="238" t="s">
        <v>91</v>
      </c>
      <c r="BD101" s="195" t="s">
        <v>91</v>
      </c>
      <c r="BE101" s="238" t="s">
        <v>91</v>
      </c>
      <c r="BF101" s="195" t="s">
        <v>91</v>
      </c>
      <c r="BG101" s="230" t="s">
        <v>91</v>
      </c>
      <c r="BH101" s="195" t="s">
        <v>91</v>
      </c>
    </row>
    <row r="102" spans="10:60" ht="19.5" thickTop="1" x14ac:dyDescent="0.25">
      <c r="J102" s="189"/>
      <c r="K102" s="35">
        <v>99</v>
      </c>
      <c r="L102" s="192"/>
      <c r="M102" s="95"/>
      <c r="N102" s="95"/>
      <c r="AF102" s="51" t="s">
        <v>75</v>
      </c>
      <c r="AG102" s="42" t="s">
        <v>93</v>
      </c>
      <c r="AH102" s="228" t="s">
        <v>20</v>
      </c>
      <c r="AI102" s="235">
        <v>7</v>
      </c>
      <c r="AJ102" s="243">
        <v>10</v>
      </c>
      <c r="AK102" s="254">
        <f>$AI102*$AT$3</f>
        <v>7.7000000000000011</v>
      </c>
      <c r="AL102" s="255">
        <f t="shared" ref="AL102:AR113" si="85">$AJ102*$AT$3</f>
        <v>11</v>
      </c>
      <c r="AM102" s="254">
        <f>$AI102*$AT$3</f>
        <v>7.7000000000000011</v>
      </c>
      <c r="AN102" s="251">
        <f t="shared" si="85"/>
        <v>11</v>
      </c>
      <c r="AO102" s="254">
        <f>$AI102*$AT$3</f>
        <v>7.7000000000000011</v>
      </c>
      <c r="AP102" s="255">
        <f t="shared" si="85"/>
        <v>11</v>
      </c>
      <c r="AQ102" s="254">
        <f>$AI102*$AT$3</f>
        <v>7.7000000000000011</v>
      </c>
      <c r="AR102" s="255">
        <f t="shared" si="85"/>
        <v>11</v>
      </c>
      <c r="AS102" s="270">
        <f>$AI102*$AV$3</f>
        <v>8.4</v>
      </c>
      <c r="AT102" s="271">
        <f t="shared" ref="AT102:AZ113" si="86">$AJ102*$AV$3</f>
        <v>12</v>
      </c>
      <c r="AU102" s="270">
        <f>$AI102*$AV$3</f>
        <v>8.4</v>
      </c>
      <c r="AV102" s="264">
        <f t="shared" si="86"/>
        <v>12</v>
      </c>
      <c r="AW102" s="270">
        <f>$AI102*$AV$3</f>
        <v>8.4</v>
      </c>
      <c r="AX102" s="271">
        <f t="shared" si="86"/>
        <v>12</v>
      </c>
      <c r="AY102" s="270">
        <f>$AI102*$AV$3</f>
        <v>8.4</v>
      </c>
      <c r="AZ102" s="271">
        <f t="shared" si="86"/>
        <v>12</v>
      </c>
      <c r="BA102" s="281">
        <f>$AI102*$AX$3</f>
        <v>9.1</v>
      </c>
      <c r="BB102" s="282">
        <f>$AJ102*$AX$3</f>
        <v>13</v>
      </c>
      <c r="BC102" s="281">
        <f>$AI102*$AX$3</f>
        <v>9.1</v>
      </c>
      <c r="BD102" s="282">
        <f>$AJ102*$AX$3</f>
        <v>13</v>
      </c>
      <c r="BE102" s="283">
        <f>$AI102*$AZ$3</f>
        <v>9.7999999999999989</v>
      </c>
      <c r="BF102" s="284">
        <f>$AJ102*$AZ$3</f>
        <v>14</v>
      </c>
      <c r="BG102" s="280">
        <f>$AI102*$BB$3</f>
        <v>10.5</v>
      </c>
      <c r="BH102" s="203">
        <f>$AJ102*$BB$3</f>
        <v>15</v>
      </c>
    </row>
    <row r="103" spans="10:60" ht="18.75" x14ac:dyDescent="0.25">
      <c r="J103" s="189"/>
      <c r="K103" s="35">
        <v>100</v>
      </c>
      <c r="L103" s="192"/>
      <c r="M103" s="95"/>
      <c r="N103" s="95"/>
      <c r="AF103" s="52" t="s">
        <v>75</v>
      </c>
      <c r="AG103" s="5" t="s">
        <v>35</v>
      </c>
      <c r="AH103" s="226" t="s">
        <v>20</v>
      </c>
      <c r="AI103" s="236">
        <v>10</v>
      </c>
      <c r="AJ103" s="244">
        <v>12</v>
      </c>
      <c r="AK103" s="256">
        <f t="shared" ref="AK103:AQ118" si="87">$AI103*$AT$3</f>
        <v>11</v>
      </c>
      <c r="AL103" s="257">
        <f t="shared" si="85"/>
        <v>13.200000000000001</v>
      </c>
      <c r="AM103" s="256">
        <f t="shared" si="87"/>
        <v>11</v>
      </c>
      <c r="AN103" s="252">
        <f t="shared" si="85"/>
        <v>13.200000000000001</v>
      </c>
      <c r="AO103" s="256">
        <f t="shared" si="87"/>
        <v>11</v>
      </c>
      <c r="AP103" s="257">
        <f t="shared" si="85"/>
        <v>13.200000000000001</v>
      </c>
      <c r="AQ103" s="256">
        <f t="shared" si="87"/>
        <v>11</v>
      </c>
      <c r="AR103" s="257">
        <f t="shared" si="85"/>
        <v>13.200000000000001</v>
      </c>
      <c r="AS103" s="258">
        <f t="shared" ref="AS103:AY113" si="88">$AI103*$AV$3</f>
        <v>12</v>
      </c>
      <c r="AT103" s="259">
        <f t="shared" si="86"/>
        <v>14.399999999999999</v>
      </c>
      <c r="AU103" s="258">
        <f t="shared" si="88"/>
        <v>12</v>
      </c>
      <c r="AV103" s="253">
        <f t="shared" si="86"/>
        <v>14.399999999999999</v>
      </c>
      <c r="AW103" s="258">
        <f t="shared" si="88"/>
        <v>12</v>
      </c>
      <c r="AX103" s="259">
        <f t="shared" si="86"/>
        <v>14.399999999999999</v>
      </c>
      <c r="AY103" s="258">
        <f t="shared" si="88"/>
        <v>12</v>
      </c>
      <c r="AZ103" s="259">
        <f t="shared" si="86"/>
        <v>14.399999999999999</v>
      </c>
      <c r="BA103" s="260">
        <f t="shared" ref="AU103:BC113" si="89">$AI103*$AX$3</f>
        <v>13</v>
      </c>
      <c r="BB103" s="261">
        <f t="shared" ref="AX103:BD113" si="90">$AJ103*$AX$3</f>
        <v>15.600000000000001</v>
      </c>
      <c r="BC103" s="260">
        <f t="shared" si="89"/>
        <v>13</v>
      </c>
      <c r="BD103" s="261">
        <f t="shared" si="90"/>
        <v>15.600000000000001</v>
      </c>
      <c r="BE103" s="268">
        <f t="shared" ref="AW103:BE118" si="91">$AI103*$AZ$3</f>
        <v>14</v>
      </c>
      <c r="BF103" s="269">
        <f t="shared" ref="AX103:BF118" si="92">$AJ103*$AZ$3</f>
        <v>16.799999999999997</v>
      </c>
      <c r="BG103" s="265">
        <f t="shared" ref="BC103:BG113" si="93">$AI103*$BB$3</f>
        <v>15</v>
      </c>
      <c r="BH103" s="204">
        <f t="shared" ref="BD103:BH113" si="94">$AJ103*$BB$3</f>
        <v>18</v>
      </c>
    </row>
    <row r="104" spans="10:60" ht="15.75" thickBot="1" x14ac:dyDescent="0.3">
      <c r="J104" s="190"/>
      <c r="K104" s="191"/>
      <c r="L104" s="193"/>
      <c r="M104" s="95"/>
      <c r="N104" s="95"/>
      <c r="AF104" s="52" t="s">
        <v>75</v>
      </c>
      <c r="AG104" s="5" t="s">
        <v>36</v>
      </c>
      <c r="AH104" s="226" t="s">
        <v>20</v>
      </c>
      <c r="AI104" s="236">
        <v>12</v>
      </c>
      <c r="AJ104" s="244">
        <v>14</v>
      </c>
      <c r="AK104" s="256">
        <f t="shared" si="87"/>
        <v>13.200000000000001</v>
      </c>
      <c r="AL104" s="257">
        <f t="shared" si="85"/>
        <v>15.400000000000002</v>
      </c>
      <c r="AM104" s="256">
        <f t="shared" si="87"/>
        <v>13.200000000000001</v>
      </c>
      <c r="AN104" s="252">
        <f t="shared" si="85"/>
        <v>15.400000000000002</v>
      </c>
      <c r="AO104" s="256">
        <f t="shared" si="87"/>
        <v>13.200000000000001</v>
      </c>
      <c r="AP104" s="257">
        <f t="shared" si="85"/>
        <v>15.400000000000002</v>
      </c>
      <c r="AQ104" s="256">
        <f t="shared" si="87"/>
        <v>13.200000000000001</v>
      </c>
      <c r="AR104" s="257">
        <f t="shared" si="85"/>
        <v>15.400000000000002</v>
      </c>
      <c r="AS104" s="258">
        <f t="shared" si="88"/>
        <v>14.399999999999999</v>
      </c>
      <c r="AT104" s="259">
        <f t="shared" si="86"/>
        <v>16.8</v>
      </c>
      <c r="AU104" s="258">
        <f t="shared" si="88"/>
        <v>14.399999999999999</v>
      </c>
      <c r="AV104" s="253">
        <f t="shared" si="86"/>
        <v>16.8</v>
      </c>
      <c r="AW104" s="258">
        <f t="shared" si="88"/>
        <v>14.399999999999999</v>
      </c>
      <c r="AX104" s="259">
        <f t="shared" si="86"/>
        <v>16.8</v>
      </c>
      <c r="AY104" s="258">
        <f t="shared" si="88"/>
        <v>14.399999999999999</v>
      </c>
      <c r="AZ104" s="259">
        <f t="shared" si="86"/>
        <v>16.8</v>
      </c>
      <c r="BA104" s="260">
        <f t="shared" si="89"/>
        <v>15.600000000000001</v>
      </c>
      <c r="BB104" s="261">
        <f t="shared" si="90"/>
        <v>18.2</v>
      </c>
      <c r="BC104" s="260">
        <f t="shared" si="89"/>
        <v>15.600000000000001</v>
      </c>
      <c r="BD104" s="261">
        <f t="shared" si="90"/>
        <v>18.2</v>
      </c>
      <c r="BE104" s="268">
        <f t="shared" si="91"/>
        <v>16.799999999999997</v>
      </c>
      <c r="BF104" s="269">
        <f t="shared" si="92"/>
        <v>19.599999999999998</v>
      </c>
      <c r="BG104" s="265">
        <f t="shared" si="93"/>
        <v>18</v>
      </c>
      <c r="BH104" s="204">
        <f t="shared" si="94"/>
        <v>21</v>
      </c>
    </row>
    <row r="105" spans="10:60" ht="15.75" thickTop="1" x14ac:dyDescent="0.25">
      <c r="K105" s="95"/>
      <c r="L105" s="95"/>
      <c r="M105" s="95"/>
      <c r="N105" s="95"/>
      <c r="AF105" s="52" t="s">
        <v>75</v>
      </c>
      <c r="AG105" s="5" t="s">
        <v>92</v>
      </c>
      <c r="AH105" s="226" t="s">
        <v>20</v>
      </c>
      <c r="AI105" s="236">
        <v>14</v>
      </c>
      <c r="AJ105" s="244">
        <v>16</v>
      </c>
      <c r="AK105" s="256">
        <f t="shared" si="87"/>
        <v>15.400000000000002</v>
      </c>
      <c r="AL105" s="257">
        <f t="shared" si="85"/>
        <v>17.600000000000001</v>
      </c>
      <c r="AM105" s="256">
        <f t="shared" si="87"/>
        <v>15.400000000000002</v>
      </c>
      <c r="AN105" s="252">
        <f t="shared" si="85"/>
        <v>17.600000000000001</v>
      </c>
      <c r="AO105" s="266">
        <f t="shared" si="87"/>
        <v>15.400000000000002</v>
      </c>
      <c r="AP105" s="267">
        <f t="shared" si="85"/>
        <v>17.600000000000001</v>
      </c>
      <c r="AQ105" s="256">
        <f t="shared" si="87"/>
        <v>15.400000000000002</v>
      </c>
      <c r="AR105" s="257">
        <f t="shared" si="85"/>
        <v>17.600000000000001</v>
      </c>
      <c r="AS105" s="258">
        <f t="shared" si="88"/>
        <v>16.8</v>
      </c>
      <c r="AT105" s="259">
        <f t="shared" si="86"/>
        <v>19.2</v>
      </c>
      <c r="AU105" s="258">
        <f t="shared" si="88"/>
        <v>16.8</v>
      </c>
      <c r="AV105" s="253">
        <f t="shared" si="86"/>
        <v>19.2</v>
      </c>
      <c r="AW105" s="258">
        <f t="shared" si="88"/>
        <v>16.8</v>
      </c>
      <c r="AX105" s="259">
        <f t="shared" si="86"/>
        <v>19.2</v>
      </c>
      <c r="AY105" s="258">
        <f t="shared" si="88"/>
        <v>16.8</v>
      </c>
      <c r="AZ105" s="259">
        <f t="shared" si="86"/>
        <v>19.2</v>
      </c>
      <c r="BA105" s="260">
        <f t="shared" si="89"/>
        <v>18.2</v>
      </c>
      <c r="BB105" s="261">
        <f t="shared" si="90"/>
        <v>20.8</v>
      </c>
      <c r="BC105" s="260">
        <f t="shared" si="89"/>
        <v>18.2</v>
      </c>
      <c r="BD105" s="261">
        <f t="shared" si="90"/>
        <v>20.8</v>
      </c>
      <c r="BE105" s="268">
        <f t="shared" si="91"/>
        <v>19.599999999999998</v>
      </c>
      <c r="BF105" s="269">
        <f t="shared" si="92"/>
        <v>22.4</v>
      </c>
      <c r="BG105" s="265">
        <f t="shared" si="93"/>
        <v>21</v>
      </c>
      <c r="BH105" s="204">
        <f t="shared" si="94"/>
        <v>24</v>
      </c>
    </row>
    <row r="106" spans="10:60" x14ac:dyDescent="0.25">
      <c r="K106" s="95"/>
      <c r="L106" s="95"/>
      <c r="M106" s="95"/>
      <c r="N106" s="95"/>
      <c r="AF106" s="52" t="s">
        <v>98</v>
      </c>
      <c r="AG106" s="5" t="s">
        <v>93</v>
      </c>
      <c r="AH106" s="226" t="s">
        <v>20</v>
      </c>
      <c r="AI106" s="236">
        <v>8</v>
      </c>
      <c r="AJ106" s="244">
        <v>10</v>
      </c>
      <c r="AK106" s="256">
        <f t="shared" si="87"/>
        <v>8.8000000000000007</v>
      </c>
      <c r="AL106" s="257">
        <f t="shared" si="85"/>
        <v>11</v>
      </c>
      <c r="AM106" s="256">
        <f t="shared" si="87"/>
        <v>8.8000000000000007</v>
      </c>
      <c r="AN106" s="252">
        <f t="shared" si="85"/>
        <v>11</v>
      </c>
      <c r="AO106" s="258">
        <f>$AI106*$AV$3</f>
        <v>9.6</v>
      </c>
      <c r="AP106" s="259">
        <f t="shared" ref="AL106:AR121" si="95">$AJ106*$AV$3</f>
        <v>12</v>
      </c>
      <c r="AQ106" s="258">
        <f>$AI106*$AV$3</f>
        <v>9.6</v>
      </c>
      <c r="AR106" s="259">
        <f t="shared" si="95"/>
        <v>12</v>
      </c>
      <c r="AS106" s="258">
        <f t="shared" si="88"/>
        <v>9.6</v>
      </c>
      <c r="AT106" s="259">
        <f t="shared" si="86"/>
        <v>12</v>
      </c>
      <c r="AU106" s="258">
        <f t="shared" si="88"/>
        <v>9.6</v>
      </c>
      <c r="AV106" s="253">
        <f t="shared" si="86"/>
        <v>12</v>
      </c>
      <c r="AW106" s="258">
        <f t="shared" si="88"/>
        <v>9.6</v>
      </c>
      <c r="AX106" s="259">
        <f t="shared" si="86"/>
        <v>12</v>
      </c>
      <c r="AY106" s="260">
        <f t="shared" si="89"/>
        <v>10.4</v>
      </c>
      <c r="AZ106" s="261">
        <f t="shared" si="90"/>
        <v>13</v>
      </c>
      <c r="BA106" s="260">
        <f t="shared" si="89"/>
        <v>10.4</v>
      </c>
      <c r="BB106" s="261">
        <f t="shared" si="90"/>
        <v>13</v>
      </c>
      <c r="BC106" s="268">
        <f t="shared" si="91"/>
        <v>11.2</v>
      </c>
      <c r="BD106" s="269">
        <f t="shared" si="92"/>
        <v>14</v>
      </c>
      <c r="BE106" s="272">
        <f t="shared" si="93"/>
        <v>12</v>
      </c>
      <c r="BF106" s="273">
        <f t="shared" si="94"/>
        <v>15</v>
      </c>
      <c r="BG106" s="217" t="s">
        <v>177</v>
      </c>
      <c r="BH106" s="200" t="s">
        <v>177</v>
      </c>
    </row>
    <row r="107" spans="10:60" x14ac:dyDescent="0.25">
      <c r="K107" s="95"/>
      <c r="L107" s="95"/>
      <c r="M107" s="95"/>
      <c r="N107" s="95"/>
      <c r="AF107" s="52" t="s">
        <v>98</v>
      </c>
      <c r="AG107" s="5" t="s">
        <v>35</v>
      </c>
      <c r="AH107" s="226" t="s">
        <v>20</v>
      </c>
      <c r="AI107" s="236">
        <v>10</v>
      </c>
      <c r="AJ107" s="244">
        <v>12</v>
      </c>
      <c r="AK107" s="256">
        <f t="shared" si="87"/>
        <v>11</v>
      </c>
      <c r="AL107" s="257">
        <f t="shared" si="85"/>
        <v>13.200000000000001</v>
      </c>
      <c r="AM107" s="256">
        <f t="shared" si="87"/>
        <v>11</v>
      </c>
      <c r="AN107" s="252">
        <f t="shared" si="85"/>
        <v>13.200000000000001</v>
      </c>
      <c r="AO107" s="258">
        <f t="shared" ref="AO107:AO113" si="96">$AI107*$AV$3</f>
        <v>12</v>
      </c>
      <c r="AP107" s="259">
        <f t="shared" si="95"/>
        <v>14.399999999999999</v>
      </c>
      <c r="AQ107" s="258">
        <f t="shared" ref="AQ107:AQ113" si="97">$AI107*$AV$3</f>
        <v>12</v>
      </c>
      <c r="AR107" s="259">
        <f t="shared" si="95"/>
        <v>14.399999999999999</v>
      </c>
      <c r="AS107" s="258">
        <f t="shared" si="88"/>
        <v>12</v>
      </c>
      <c r="AT107" s="259">
        <f t="shared" si="86"/>
        <v>14.399999999999999</v>
      </c>
      <c r="AU107" s="258">
        <f t="shared" si="88"/>
        <v>12</v>
      </c>
      <c r="AV107" s="253">
        <f t="shared" si="86"/>
        <v>14.399999999999999</v>
      </c>
      <c r="AW107" s="258">
        <f t="shared" si="88"/>
        <v>12</v>
      </c>
      <c r="AX107" s="259">
        <f t="shared" si="86"/>
        <v>14.399999999999999</v>
      </c>
      <c r="AY107" s="260">
        <f t="shared" si="89"/>
        <v>13</v>
      </c>
      <c r="AZ107" s="261">
        <f t="shared" si="90"/>
        <v>15.600000000000001</v>
      </c>
      <c r="BA107" s="260">
        <f t="shared" si="89"/>
        <v>13</v>
      </c>
      <c r="BB107" s="261">
        <f t="shared" si="90"/>
        <v>15.600000000000001</v>
      </c>
      <c r="BC107" s="268">
        <f t="shared" si="91"/>
        <v>14</v>
      </c>
      <c r="BD107" s="269">
        <f t="shared" si="92"/>
        <v>16.799999999999997</v>
      </c>
      <c r="BE107" s="272">
        <f t="shared" si="93"/>
        <v>15</v>
      </c>
      <c r="BF107" s="273">
        <f t="shared" si="94"/>
        <v>18</v>
      </c>
      <c r="BG107" s="217" t="s">
        <v>177</v>
      </c>
      <c r="BH107" s="200" t="s">
        <v>177</v>
      </c>
    </row>
    <row r="108" spans="10:60" x14ac:dyDescent="0.25">
      <c r="K108" s="95"/>
      <c r="L108" s="95"/>
      <c r="M108" s="95"/>
      <c r="N108" s="95"/>
      <c r="AF108" s="52" t="s">
        <v>98</v>
      </c>
      <c r="AG108" s="5" t="s">
        <v>36</v>
      </c>
      <c r="AH108" s="226" t="s">
        <v>20</v>
      </c>
      <c r="AI108" s="236">
        <v>12</v>
      </c>
      <c r="AJ108" s="244">
        <v>14</v>
      </c>
      <c r="AK108" s="256">
        <f t="shared" si="87"/>
        <v>13.200000000000001</v>
      </c>
      <c r="AL108" s="257">
        <f t="shared" si="85"/>
        <v>15.400000000000002</v>
      </c>
      <c r="AM108" s="256">
        <f t="shared" si="87"/>
        <v>13.200000000000001</v>
      </c>
      <c r="AN108" s="252">
        <f t="shared" si="85"/>
        <v>15.400000000000002</v>
      </c>
      <c r="AO108" s="258">
        <f t="shared" si="96"/>
        <v>14.399999999999999</v>
      </c>
      <c r="AP108" s="259">
        <f t="shared" si="95"/>
        <v>16.8</v>
      </c>
      <c r="AQ108" s="258">
        <f t="shared" si="97"/>
        <v>14.399999999999999</v>
      </c>
      <c r="AR108" s="259">
        <f t="shared" si="95"/>
        <v>16.8</v>
      </c>
      <c r="AS108" s="258">
        <f t="shared" si="88"/>
        <v>14.399999999999999</v>
      </c>
      <c r="AT108" s="259">
        <f t="shared" si="86"/>
        <v>16.8</v>
      </c>
      <c r="AU108" s="258">
        <f t="shared" si="88"/>
        <v>14.399999999999999</v>
      </c>
      <c r="AV108" s="253">
        <f t="shared" si="86"/>
        <v>16.8</v>
      </c>
      <c r="AW108" s="258">
        <f t="shared" si="88"/>
        <v>14.399999999999999</v>
      </c>
      <c r="AX108" s="259">
        <f t="shared" si="86"/>
        <v>16.8</v>
      </c>
      <c r="AY108" s="260">
        <f t="shared" si="89"/>
        <v>15.600000000000001</v>
      </c>
      <c r="AZ108" s="261">
        <f t="shared" si="90"/>
        <v>18.2</v>
      </c>
      <c r="BA108" s="260">
        <f t="shared" si="89"/>
        <v>15.600000000000001</v>
      </c>
      <c r="BB108" s="261">
        <f t="shared" si="90"/>
        <v>18.2</v>
      </c>
      <c r="BC108" s="268">
        <f t="shared" si="91"/>
        <v>16.799999999999997</v>
      </c>
      <c r="BD108" s="269">
        <f t="shared" si="92"/>
        <v>19.599999999999998</v>
      </c>
      <c r="BE108" s="272">
        <f t="shared" si="93"/>
        <v>18</v>
      </c>
      <c r="BF108" s="273">
        <f t="shared" si="94"/>
        <v>21</v>
      </c>
      <c r="BG108" s="217" t="s">
        <v>177</v>
      </c>
      <c r="BH108" s="200" t="s">
        <v>177</v>
      </c>
    </row>
    <row r="109" spans="10:60" x14ac:dyDescent="0.25">
      <c r="K109" s="95"/>
      <c r="L109" s="95"/>
      <c r="M109" s="95"/>
      <c r="N109" s="95"/>
      <c r="AF109" s="52" t="s">
        <v>98</v>
      </c>
      <c r="AG109" s="5" t="s">
        <v>92</v>
      </c>
      <c r="AH109" s="226" t="s">
        <v>20</v>
      </c>
      <c r="AI109" s="236">
        <v>14</v>
      </c>
      <c r="AJ109" s="244">
        <v>16</v>
      </c>
      <c r="AK109" s="256">
        <f t="shared" si="87"/>
        <v>15.400000000000002</v>
      </c>
      <c r="AL109" s="257">
        <f t="shared" si="85"/>
        <v>17.600000000000001</v>
      </c>
      <c r="AM109" s="256">
        <f t="shared" si="87"/>
        <v>15.400000000000002</v>
      </c>
      <c r="AN109" s="252">
        <f t="shared" si="85"/>
        <v>17.600000000000001</v>
      </c>
      <c r="AO109" s="258">
        <f t="shared" si="96"/>
        <v>16.8</v>
      </c>
      <c r="AP109" s="259">
        <f t="shared" si="95"/>
        <v>19.2</v>
      </c>
      <c r="AQ109" s="258">
        <f t="shared" si="97"/>
        <v>16.8</v>
      </c>
      <c r="AR109" s="259">
        <f t="shared" si="95"/>
        <v>19.2</v>
      </c>
      <c r="AS109" s="258">
        <f t="shared" si="88"/>
        <v>16.8</v>
      </c>
      <c r="AT109" s="259">
        <f t="shared" si="86"/>
        <v>19.2</v>
      </c>
      <c r="AU109" s="258">
        <f t="shared" si="88"/>
        <v>16.8</v>
      </c>
      <c r="AV109" s="253">
        <f t="shared" si="86"/>
        <v>19.2</v>
      </c>
      <c r="AW109" s="258">
        <f t="shared" si="88"/>
        <v>16.8</v>
      </c>
      <c r="AX109" s="259">
        <f t="shared" si="86"/>
        <v>19.2</v>
      </c>
      <c r="AY109" s="260">
        <f t="shared" si="89"/>
        <v>18.2</v>
      </c>
      <c r="AZ109" s="261">
        <f t="shared" si="90"/>
        <v>20.8</v>
      </c>
      <c r="BA109" s="260">
        <f t="shared" si="89"/>
        <v>18.2</v>
      </c>
      <c r="BB109" s="261">
        <f t="shared" si="90"/>
        <v>20.8</v>
      </c>
      <c r="BC109" s="268">
        <f t="shared" si="91"/>
        <v>19.599999999999998</v>
      </c>
      <c r="BD109" s="269">
        <f t="shared" si="92"/>
        <v>22.4</v>
      </c>
      <c r="BE109" s="272">
        <f t="shared" si="93"/>
        <v>21</v>
      </c>
      <c r="BF109" s="273">
        <f t="shared" si="94"/>
        <v>24</v>
      </c>
      <c r="BG109" s="217" t="s">
        <v>177</v>
      </c>
      <c r="BH109" s="200" t="s">
        <v>177</v>
      </c>
    </row>
    <row r="110" spans="10:60" x14ac:dyDescent="0.25">
      <c r="K110" s="95"/>
      <c r="L110" s="95"/>
      <c r="M110" s="95"/>
      <c r="N110" s="95"/>
      <c r="AF110" s="52" t="s">
        <v>99</v>
      </c>
      <c r="AG110" s="5" t="s">
        <v>93</v>
      </c>
      <c r="AH110" s="226" t="s">
        <v>20</v>
      </c>
      <c r="AI110" s="236">
        <v>8</v>
      </c>
      <c r="AJ110" s="244">
        <v>10</v>
      </c>
      <c r="AK110" s="256">
        <f t="shared" si="87"/>
        <v>8.8000000000000007</v>
      </c>
      <c r="AL110" s="257">
        <f t="shared" si="85"/>
        <v>11</v>
      </c>
      <c r="AM110" s="258">
        <f>$AI110*$AV$3</f>
        <v>9.6</v>
      </c>
      <c r="AN110" s="253">
        <f t="shared" si="95"/>
        <v>12</v>
      </c>
      <c r="AO110" s="258">
        <f t="shared" si="96"/>
        <v>9.6</v>
      </c>
      <c r="AP110" s="259">
        <f t="shared" si="95"/>
        <v>12</v>
      </c>
      <c r="AQ110" s="258">
        <f t="shared" si="97"/>
        <v>9.6</v>
      </c>
      <c r="AR110" s="259">
        <f t="shared" si="95"/>
        <v>12</v>
      </c>
      <c r="AS110" s="258">
        <f t="shared" si="88"/>
        <v>9.6</v>
      </c>
      <c r="AT110" s="259">
        <f t="shared" si="86"/>
        <v>12</v>
      </c>
      <c r="AU110" s="260">
        <f t="shared" si="89"/>
        <v>10.4</v>
      </c>
      <c r="AV110" s="262">
        <f t="shared" ref="AR110:AV125" si="98">$AJ110*$AX$3</f>
        <v>13</v>
      </c>
      <c r="AW110" s="260">
        <f t="shared" si="89"/>
        <v>10.4</v>
      </c>
      <c r="AX110" s="261">
        <f t="shared" si="90"/>
        <v>13</v>
      </c>
      <c r="AY110" s="268">
        <f t="shared" si="91"/>
        <v>11.2</v>
      </c>
      <c r="AZ110" s="269">
        <f t="shared" si="92"/>
        <v>14</v>
      </c>
      <c r="BA110" s="268">
        <f t="shared" si="91"/>
        <v>11.2</v>
      </c>
      <c r="BB110" s="269">
        <f t="shared" si="92"/>
        <v>14</v>
      </c>
      <c r="BC110" s="272">
        <f t="shared" si="93"/>
        <v>12</v>
      </c>
      <c r="BD110" s="273">
        <f t="shared" si="94"/>
        <v>15</v>
      </c>
      <c r="BE110" s="274" t="s">
        <v>177</v>
      </c>
      <c r="BF110" s="275" t="s">
        <v>177</v>
      </c>
      <c r="BG110" s="217" t="s">
        <v>177</v>
      </c>
      <c r="BH110" s="200" t="s">
        <v>177</v>
      </c>
    </row>
    <row r="111" spans="10:60" x14ac:dyDescent="0.25">
      <c r="K111" s="95"/>
      <c r="L111" s="95"/>
      <c r="M111" s="95"/>
      <c r="N111" s="95"/>
      <c r="AF111" s="52" t="s">
        <v>99</v>
      </c>
      <c r="AG111" s="5" t="s">
        <v>35</v>
      </c>
      <c r="AH111" s="226" t="s">
        <v>20</v>
      </c>
      <c r="AI111" s="236">
        <v>10</v>
      </c>
      <c r="AJ111" s="244">
        <v>12</v>
      </c>
      <c r="AK111" s="256">
        <f t="shared" si="87"/>
        <v>11</v>
      </c>
      <c r="AL111" s="257">
        <f t="shared" si="85"/>
        <v>13.200000000000001</v>
      </c>
      <c r="AM111" s="258">
        <f t="shared" ref="AM111:AM125" si="99">$AI111*$AV$3</f>
        <v>12</v>
      </c>
      <c r="AN111" s="253">
        <f t="shared" si="95"/>
        <v>14.399999999999999</v>
      </c>
      <c r="AO111" s="258">
        <f t="shared" si="96"/>
        <v>12</v>
      </c>
      <c r="AP111" s="259">
        <f t="shared" si="95"/>
        <v>14.399999999999999</v>
      </c>
      <c r="AQ111" s="258">
        <f t="shared" si="97"/>
        <v>12</v>
      </c>
      <c r="AR111" s="259">
        <f t="shared" si="95"/>
        <v>14.399999999999999</v>
      </c>
      <c r="AS111" s="258">
        <f t="shared" si="88"/>
        <v>12</v>
      </c>
      <c r="AT111" s="259">
        <f t="shared" si="86"/>
        <v>14.399999999999999</v>
      </c>
      <c r="AU111" s="260">
        <f t="shared" si="89"/>
        <v>13</v>
      </c>
      <c r="AV111" s="262">
        <f t="shared" si="98"/>
        <v>15.600000000000001</v>
      </c>
      <c r="AW111" s="260">
        <f t="shared" si="89"/>
        <v>13</v>
      </c>
      <c r="AX111" s="261">
        <f t="shared" si="90"/>
        <v>15.600000000000001</v>
      </c>
      <c r="AY111" s="268">
        <f t="shared" si="91"/>
        <v>14</v>
      </c>
      <c r="AZ111" s="269">
        <f t="shared" si="92"/>
        <v>16.799999999999997</v>
      </c>
      <c r="BA111" s="268">
        <f t="shared" si="91"/>
        <v>14</v>
      </c>
      <c r="BB111" s="269">
        <f t="shared" si="92"/>
        <v>16.799999999999997</v>
      </c>
      <c r="BC111" s="272">
        <f t="shared" si="93"/>
        <v>15</v>
      </c>
      <c r="BD111" s="273">
        <f t="shared" si="94"/>
        <v>18</v>
      </c>
      <c r="BE111" s="274" t="s">
        <v>177</v>
      </c>
      <c r="BF111" s="275" t="s">
        <v>177</v>
      </c>
      <c r="BG111" s="217" t="s">
        <v>177</v>
      </c>
      <c r="BH111" s="200" t="s">
        <v>177</v>
      </c>
    </row>
    <row r="112" spans="10:60" x14ac:dyDescent="0.25">
      <c r="K112" s="95"/>
      <c r="L112" s="95"/>
      <c r="M112" s="95"/>
      <c r="N112" s="95"/>
      <c r="AF112" s="52" t="s">
        <v>99</v>
      </c>
      <c r="AG112" s="5" t="s">
        <v>36</v>
      </c>
      <c r="AH112" s="226" t="s">
        <v>20</v>
      </c>
      <c r="AI112" s="236">
        <v>12</v>
      </c>
      <c r="AJ112" s="244">
        <v>14</v>
      </c>
      <c r="AK112" s="256">
        <f t="shared" si="87"/>
        <v>13.200000000000001</v>
      </c>
      <c r="AL112" s="257">
        <f t="shared" si="85"/>
        <v>15.400000000000002</v>
      </c>
      <c r="AM112" s="258">
        <f t="shared" si="99"/>
        <v>14.399999999999999</v>
      </c>
      <c r="AN112" s="253">
        <f t="shared" si="95"/>
        <v>16.8</v>
      </c>
      <c r="AO112" s="258">
        <f t="shared" si="96"/>
        <v>14.399999999999999</v>
      </c>
      <c r="AP112" s="259">
        <f t="shared" si="95"/>
        <v>16.8</v>
      </c>
      <c r="AQ112" s="258">
        <f t="shared" si="97"/>
        <v>14.399999999999999</v>
      </c>
      <c r="AR112" s="259">
        <f t="shared" si="95"/>
        <v>16.8</v>
      </c>
      <c r="AS112" s="258">
        <f t="shared" si="88"/>
        <v>14.399999999999999</v>
      </c>
      <c r="AT112" s="259">
        <f t="shared" si="86"/>
        <v>16.8</v>
      </c>
      <c r="AU112" s="260">
        <f t="shared" si="89"/>
        <v>15.600000000000001</v>
      </c>
      <c r="AV112" s="262">
        <f t="shared" si="98"/>
        <v>18.2</v>
      </c>
      <c r="AW112" s="260">
        <f t="shared" si="89"/>
        <v>15.600000000000001</v>
      </c>
      <c r="AX112" s="261">
        <f t="shared" si="90"/>
        <v>18.2</v>
      </c>
      <c r="AY112" s="268">
        <f t="shared" si="91"/>
        <v>16.799999999999997</v>
      </c>
      <c r="AZ112" s="269">
        <f t="shared" si="92"/>
        <v>19.599999999999998</v>
      </c>
      <c r="BA112" s="268">
        <f t="shared" si="91"/>
        <v>16.799999999999997</v>
      </c>
      <c r="BB112" s="269">
        <f t="shared" si="92"/>
        <v>19.599999999999998</v>
      </c>
      <c r="BC112" s="272">
        <f t="shared" si="93"/>
        <v>18</v>
      </c>
      <c r="BD112" s="273">
        <f t="shared" si="94"/>
        <v>21</v>
      </c>
      <c r="BE112" s="274" t="s">
        <v>177</v>
      </c>
      <c r="BF112" s="275" t="s">
        <v>177</v>
      </c>
      <c r="BG112" s="217" t="s">
        <v>177</v>
      </c>
      <c r="BH112" s="200" t="s">
        <v>177</v>
      </c>
    </row>
    <row r="113" spans="11:60" x14ac:dyDescent="0.25">
      <c r="K113" s="95"/>
      <c r="L113" s="95"/>
      <c r="M113" s="95"/>
      <c r="N113" s="95"/>
      <c r="AF113" s="52" t="s">
        <v>99</v>
      </c>
      <c r="AG113" s="5" t="s">
        <v>92</v>
      </c>
      <c r="AH113" s="226" t="s">
        <v>20</v>
      </c>
      <c r="AI113" s="236">
        <v>14</v>
      </c>
      <c r="AJ113" s="244">
        <v>16</v>
      </c>
      <c r="AK113" s="256">
        <f t="shared" si="87"/>
        <v>15.400000000000002</v>
      </c>
      <c r="AL113" s="257">
        <f t="shared" si="85"/>
        <v>17.600000000000001</v>
      </c>
      <c r="AM113" s="258">
        <f t="shared" si="99"/>
        <v>16.8</v>
      </c>
      <c r="AN113" s="253">
        <f t="shared" si="95"/>
        <v>19.2</v>
      </c>
      <c r="AO113" s="258">
        <f t="shared" si="96"/>
        <v>16.8</v>
      </c>
      <c r="AP113" s="259">
        <f t="shared" si="95"/>
        <v>19.2</v>
      </c>
      <c r="AQ113" s="258">
        <f t="shared" si="97"/>
        <v>16.8</v>
      </c>
      <c r="AR113" s="259">
        <f t="shared" si="95"/>
        <v>19.2</v>
      </c>
      <c r="AS113" s="258">
        <f t="shared" si="88"/>
        <v>16.8</v>
      </c>
      <c r="AT113" s="259">
        <f t="shared" si="86"/>
        <v>19.2</v>
      </c>
      <c r="AU113" s="260">
        <f t="shared" si="89"/>
        <v>18.2</v>
      </c>
      <c r="AV113" s="262">
        <f t="shared" si="98"/>
        <v>20.8</v>
      </c>
      <c r="AW113" s="260">
        <f t="shared" si="89"/>
        <v>18.2</v>
      </c>
      <c r="AX113" s="261">
        <f t="shared" si="90"/>
        <v>20.8</v>
      </c>
      <c r="AY113" s="268">
        <f t="shared" si="91"/>
        <v>19.599999999999998</v>
      </c>
      <c r="AZ113" s="269">
        <f t="shared" si="92"/>
        <v>22.4</v>
      </c>
      <c r="BA113" s="268">
        <f t="shared" si="91"/>
        <v>19.599999999999998</v>
      </c>
      <c r="BB113" s="269">
        <f t="shared" si="92"/>
        <v>22.4</v>
      </c>
      <c r="BC113" s="272">
        <f t="shared" si="93"/>
        <v>21</v>
      </c>
      <c r="BD113" s="273">
        <f t="shared" si="94"/>
        <v>24</v>
      </c>
      <c r="BE113" s="274" t="s">
        <v>177</v>
      </c>
      <c r="BF113" s="275" t="s">
        <v>177</v>
      </c>
      <c r="BG113" s="217" t="s">
        <v>177</v>
      </c>
      <c r="BH113" s="200" t="s">
        <v>177</v>
      </c>
    </row>
    <row r="114" spans="11:60" x14ac:dyDescent="0.25">
      <c r="K114" s="95"/>
      <c r="L114" s="95"/>
      <c r="M114" s="95"/>
      <c r="N114" s="95"/>
      <c r="AF114" s="52" t="s">
        <v>78</v>
      </c>
      <c r="AG114" s="5" t="s">
        <v>93</v>
      </c>
      <c r="AH114" s="226" t="s">
        <v>20</v>
      </c>
      <c r="AI114" s="236">
        <v>8</v>
      </c>
      <c r="AJ114" s="244">
        <v>10</v>
      </c>
      <c r="AK114" s="258">
        <f>$AI114*$AV$3</f>
        <v>9.6</v>
      </c>
      <c r="AL114" s="259">
        <f t="shared" si="95"/>
        <v>12</v>
      </c>
      <c r="AM114" s="258">
        <f t="shared" si="99"/>
        <v>9.6</v>
      </c>
      <c r="AN114" s="253">
        <f t="shared" si="95"/>
        <v>12</v>
      </c>
      <c r="AO114" s="258">
        <f t="shared" si="87"/>
        <v>8.8000000000000007</v>
      </c>
      <c r="AP114" s="259">
        <f t="shared" si="95"/>
        <v>12</v>
      </c>
      <c r="AQ114" s="260">
        <f t="shared" ref="AQ114:AU125" si="100">$AI114*$AX$3</f>
        <v>10.4</v>
      </c>
      <c r="AR114" s="261">
        <f t="shared" si="98"/>
        <v>13</v>
      </c>
      <c r="AS114" s="260">
        <f t="shared" si="100"/>
        <v>10.4</v>
      </c>
      <c r="AT114" s="261">
        <f t="shared" si="98"/>
        <v>13</v>
      </c>
      <c r="AU114" s="260">
        <f t="shared" si="100"/>
        <v>10.4</v>
      </c>
      <c r="AV114" s="262">
        <f t="shared" si="98"/>
        <v>13</v>
      </c>
      <c r="AW114" s="268">
        <f t="shared" si="91"/>
        <v>11.2</v>
      </c>
      <c r="AX114" s="269">
        <f t="shared" si="92"/>
        <v>14</v>
      </c>
      <c r="AY114" s="272">
        <f t="shared" ref="AY114:AY121" si="101">$AI114*$BB$3</f>
        <v>12</v>
      </c>
      <c r="AZ114" s="273">
        <f t="shared" ref="AZ114:AZ121" si="102">$AJ114*$BB$3</f>
        <v>15</v>
      </c>
      <c r="BA114" s="272">
        <f t="shared" ref="BA114:BA121" si="103">$AI114*$BB$3</f>
        <v>12</v>
      </c>
      <c r="BB114" s="273">
        <f t="shared" ref="BB114:BB121" si="104">$AJ114*$BB$3</f>
        <v>15</v>
      </c>
      <c r="BC114" s="274" t="s">
        <v>177</v>
      </c>
      <c r="BD114" s="275" t="s">
        <v>177</v>
      </c>
      <c r="BE114" s="274" t="s">
        <v>177</v>
      </c>
      <c r="BF114" s="275" t="s">
        <v>177</v>
      </c>
      <c r="BG114" s="217" t="s">
        <v>177</v>
      </c>
      <c r="BH114" s="200" t="s">
        <v>177</v>
      </c>
    </row>
    <row r="115" spans="11:60" x14ac:dyDescent="0.25">
      <c r="K115" s="95"/>
      <c r="L115" s="95"/>
      <c r="M115" s="95"/>
      <c r="N115" s="95"/>
      <c r="AF115" s="52" t="s">
        <v>78</v>
      </c>
      <c r="AG115" s="5" t="s">
        <v>35</v>
      </c>
      <c r="AH115" s="226" t="s">
        <v>20</v>
      </c>
      <c r="AI115" s="236">
        <v>10</v>
      </c>
      <c r="AJ115" s="244">
        <v>12</v>
      </c>
      <c r="AK115" s="258">
        <f t="shared" ref="AK115:AK129" si="105">$AI115*$AV$3</f>
        <v>12</v>
      </c>
      <c r="AL115" s="259">
        <f t="shared" si="95"/>
        <v>14.399999999999999</v>
      </c>
      <c r="AM115" s="258">
        <f t="shared" si="99"/>
        <v>12</v>
      </c>
      <c r="AN115" s="253">
        <f t="shared" si="95"/>
        <v>14.399999999999999</v>
      </c>
      <c r="AO115" s="258">
        <f t="shared" si="87"/>
        <v>11</v>
      </c>
      <c r="AP115" s="259">
        <f t="shared" si="95"/>
        <v>14.399999999999999</v>
      </c>
      <c r="AQ115" s="260">
        <f t="shared" si="100"/>
        <v>13</v>
      </c>
      <c r="AR115" s="261">
        <f t="shared" si="98"/>
        <v>15.600000000000001</v>
      </c>
      <c r="AS115" s="260">
        <f t="shared" si="100"/>
        <v>13</v>
      </c>
      <c r="AT115" s="261">
        <f t="shared" si="98"/>
        <v>15.600000000000001</v>
      </c>
      <c r="AU115" s="260">
        <f t="shared" si="100"/>
        <v>13</v>
      </c>
      <c r="AV115" s="262">
        <f t="shared" si="98"/>
        <v>15.600000000000001</v>
      </c>
      <c r="AW115" s="268">
        <f t="shared" si="91"/>
        <v>14</v>
      </c>
      <c r="AX115" s="269">
        <f t="shared" si="92"/>
        <v>16.799999999999997</v>
      </c>
      <c r="AY115" s="272">
        <f t="shared" si="101"/>
        <v>15</v>
      </c>
      <c r="AZ115" s="273">
        <f t="shared" si="102"/>
        <v>18</v>
      </c>
      <c r="BA115" s="272">
        <f t="shared" si="103"/>
        <v>15</v>
      </c>
      <c r="BB115" s="273">
        <f t="shared" si="104"/>
        <v>18</v>
      </c>
      <c r="BC115" s="274" t="s">
        <v>177</v>
      </c>
      <c r="BD115" s="275" t="s">
        <v>177</v>
      </c>
      <c r="BE115" s="274" t="s">
        <v>177</v>
      </c>
      <c r="BF115" s="275" t="s">
        <v>177</v>
      </c>
      <c r="BG115" s="217" t="s">
        <v>177</v>
      </c>
      <c r="BH115" s="200" t="s">
        <v>177</v>
      </c>
    </row>
    <row r="116" spans="11:60" x14ac:dyDescent="0.25">
      <c r="K116" s="95"/>
      <c r="L116" s="95"/>
      <c r="M116" s="95"/>
      <c r="N116" s="95"/>
      <c r="AF116" s="52" t="s">
        <v>78</v>
      </c>
      <c r="AG116" s="5" t="s">
        <v>36</v>
      </c>
      <c r="AH116" s="226" t="s">
        <v>20</v>
      </c>
      <c r="AI116" s="236">
        <v>14</v>
      </c>
      <c r="AJ116" s="244">
        <v>16</v>
      </c>
      <c r="AK116" s="258">
        <f t="shared" si="105"/>
        <v>16.8</v>
      </c>
      <c r="AL116" s="259">
        <f t="shared" si="95"/>
        <v>19.2</v>
      </c>
      <c r="AM116" s="258">
        <f t="shared" si="99"/>
        <v>16.8</v>
      </c>
      <c r="AN116" s="253">
        <f t="shared" si="95"/>
        <v>19.2</v>
      </c>
      <c r="AO116" s="258">
        <f t="shared" si="87"/>
        <v>15.400000000000002</v>
      </c>
      <c r="AP116" s="259">
        <f t="shared" si="95"/>
        <v>19.2</v>
      </c>
      <c r="AQ116" s="260">
        <f t="shared" si="100"/>
        <v>18.2</v>
      </c>
      <c r="AR116" s="261">
        <f t="shared" si="98"/>
        <v>20.8</v>
      </c>
      <c r="AS116" s="260">
        <f t="shared" si="100"/>
        <v>18.2</v>
      </c>
      <c r="AT116" s="261">
        <f t="shared" si="98"/>
        <v>20.8</v>
      </c>
      <c r="AU116" s="260">
        <f t="shared" si="100"/>
        <v>18.2</v>
      </c>
      <c r="AV116" s="262">
        <f t="shared" si="98"/>
        <v>20.8</v>
      </c>
      <c r="AW116" s="268">
        <f t="shared" si="91"/>
        <v>19.599999999999998</v>
      </c>
      <c r="AX116" s="269">
        <f t="shared" si="92"/>
        <v>22.4</v>
      </c>
      <c r="AY116" s="272">
        <f t="shared" si="101"/>
        <v>21</v>
      </c>
      <c r="AZ116" s="273">
        <f t="shared" si="102"/>
        <v>24</v>
      </c>
      <c r="BA116" s="272">
        <f t="shared" si="103"/>
        <v>21</v>
      </c>
      <c r="BB116" s="273">
        <f t="shared" si="104"/>
        <v>24</v>
      </c>
      <c r="BC116" s="274" t="s">
        <v>177</v>
      </c>
      <c r="BD116" s="275" t="s">
        <v>177</v>
      </c>
      <c r="BE116" s="274" t="s">
        <v>177</v>
      </c>
      <c r="BF116" s="275" t="s">
        <v>177</v>
      </c>
      <c r="BG116" s="217" t="s">
        <v>177</v>
      </c>
      <c r="BH116" s="200" t="s">
        <v>177</v>
      </c>
    </row>
    <row r="117" spans="11:60" x14ac:dyDescent="0.25">
      <c r="K117" s="95"/>
      <c r="L117" s="95"/>
      <c r="M117" s="95"/>
      <c r="N117" s="95"/>
      <c r="AF117" s="52" t="s">
        <v>78</v>
      </c>
      <c r="AG117" s="5" t="s">
        <v>92</v>
      </c>
      <c r="AH117" s="226" t="s">
        <v>20</v>
      </c>
      <c r="AI117" s="236">
        <v>16</v>
      </c>
      <c r="AJ117" s="244">
        <v>18</v>
      </c>
      <c r="AK117" s="258">
        <f t="shared" si="105"/>
        <v>19.2</v>
      </c>
      <c r="AL117" s="259">
        <f t="shared" si="95"/>
        <v>21.599999999999998</v>
      </c>
      <c r="AM117" s="258">
        <f t="shared" si="99"/>
        <v>19.2</v>
      </c>
      <c r="AN117" s="253">
        <f t="shared" si="95"/>
        <v>21.599999999999998</v>
      </c>
      <c r="AO117" s="258">
        <f t="shared" si="87"/>
        <v>17.600000000000001</v>
      </c>
      <c r="AP117" s="259">
        <f t="shared" si="95"/>
        <v>21.599999999999998</v>
      </c>
      <c r="AQ117" s="260">
        <f t="shared" si="100"/>
        <v>20.8</v>
      </c>
      <c r="AR117" s="261">
        <f t="shared" si="98"/>
        <v>23.400000000000002</v>
      </c>
      <c r="AS117" s="260">
        <f t="shared" si="100"/>
        <v>20.8</v>
      </c>
      <c r="AT117" s="261">
        <f t="shared" si="98"/>
        <v>23.400000000000002</v>
      </c>
      <c r="AU117" s="260">
        <f t="shared" si="100"/>
        <v>20.8</v>
      </c>
      <c r="AV117" s="262">
        <f t="shared" si="98"/>
        <v>23.400000000000002</v>
      </c>
      <c r="AW117" s="268">
        <f t="shared" si="91"/>
        <v>22.4</v>
      </c>
      <c r="AX117" s="269">
        <f t="shared" si="92"/>
        <v>25.2</v>
      </c>
      <c r="AY117" s="272">
        <f t="shared" si="101"/>
        <v>24</v>
      </c>
      <c r="AZ117" s="273">
        <f t="shared" si="102"/>
        <v>27</v>
      </c>
      <c r="BA117" s="272">
        <f t="shared" si="103"/>
        <v>24</v>
      </c>
      <c r="BB117" s="273">
        <f t="shared" si="104"/>
        <v>27</v>
      </c>
      <c r="BC117" s="274" t="s">
        <v>177</v>
      </c>
      <c r="BD117" s="275" t="s">
        <v>177</v>
      </c>
      <c r="BE117" s="274" t="s">
        <v>177</v>
      </c>
      <c r="BF117" s="275" t="s">
        <v>177</v>
      </c>
      <c r="BG117" s="217" t="s">
        <v>177</v>
      </c>
      <c r="BH117" s="200" t="s">
        <v>177</v>
      </c>
    </row>
    <row r="118" spans="11:60" x14ac:dyDescent="0.25">
      <c r="K118" s="95"/>
      <c r="L118" s="95"/>
      <c r="M118" s="95"/>
      <c r="N118" s="95"/>
      <c r="AF118" s="52" t="s">
        <v>79</v>
      </c>
      <c r="AG118" s="5" t="s">
        <v>93</v>
      </c>
      <c r="AH118" s="226" t="s">
        <v>20</v>
      </c>
      <c r="AI118" s="236">
        <v>10</v>
      </c>
      <c r="AJ118" s="244">
        <v>12</v>
      </c>
      <c r="AK118" s="258">
        <f t="shared" si="105"/>
        <v>12</v>
      </c>
      <c r="AL118" s="259">
        <f t="shared" si="95"/>
        <v>14.399999999999999</v>
      </c>
      <c r="AM118" s="258">
        <f t="shared" si="99"/>
        <v>12</v>
      </c>
      <c r="AN118" s="253">
        <f t="shared" si="95"/>
        <v>14.399999999999999</v>
      </c>
      <c r="AO118" s="258">
        <f t="shared" si="87"/>
        <v>11</v>
      </c>
      <c r="AP118" s="259">
        <f t="shared" si="95"/>
        <v>14.399999999999999</v>
      </c>
      <c r="AQ118" s="260">
        <f t="shared" si="100"/>
        <v>13</v>
      </c>
      <c r="AR118" s="261">
        <f t="shared" si="98"/>
        <v>15.600000000000001</v>
      </c>
      <c r="AS118" s="260">
        <f t="shared" si="100"/>
        <v>13</v>
      </c>
      <c r="AT118" s="261">
        <f t="shared" si="98"/>
        <v>15.600000000000001</v>
      </c>
      <c r="AU118" s="260">
        <f t="shared" si="100"/>
        <v>13</v>
      </c>
      <c r="AV118" s="262">
        <f t="shared" si="98"/>
        <v>15.600000000000001</v>
      </c>
      <c r="AW118" s="268">
        <f t="shared" si="91"/>
        <v>14</v>
      </c>
      <c r="AX118" s="269">
        <f t="shared" si="92"/>
        <v>16.799999999999997</v>
      </c>
      <c r="AY118" s="272">
        <f t="shared" si="101"/>
        <v>15</v>
      </c>
      <c r="AZ118" s="273">
        <f t="shared" si="102"/>
        <v>18</v>
      </c>
      <c r="BA118" s="272">
        <f t="shared" si="103"/>
        <v>15</v>
      </c>
      <c r="BB118" s="273">
        <f t="shared" si="104"/>
        <v>18</v>
      </c>
      <c r="BC118" s="274" t="s">
        <v>177</v>
      </c>
      <c r="BD118" s="275" t="s">
        <v>177</v>
      </c>
      <c r="BE118" s="274" t="s">
        <v>177</v>
      </c>
      <c r="BF118" s="275" t="s">
        <v>177</v>
      </c>
      <c r="BG118" s="217" t="s">
        <v>177</v>
      </c>
      <c r="BH118" s="200" t="s">
        <v>177</v>
      </c>
    </row>
    <row r="119" spans="11:60" x14ac:dyDescent="0.25">
      <c r="K119" s="95"/>
      <c r="L119" s="95"/>
      <c r="M119" s="95"/>
      <c r="N119" s="95"/>
      <c r="AF119" s="52" t="s">
        <v>79</v>
      </c>
      <c r="AG119" s="5" t="s">
        <v>35</v>
      </c>
      <c r="AH119" s="226" t="s">
        <v>20</v>
      </c>
      <c r="AI119" s="236">
        <v>12</v>
      </c>
      <c r="AJ119" s="244">
        <v>14</v>
      </c>
      <c r="AK119" s="258">
        <f t="shared" si="105"/>
        <v>14.399999999999999</v>
      </c>
      <c r="AL119" s="259">
        <f t="shared" si="95"/>
        <v>16.8</v>
      </c>
      <c r="AM119" s="258">
        <f t="shared" si="99"/>
        <v>14.399999999999999</v>
      </c>
      <c r="AN119" s="253">
        <f t="shared" si="95"/>
        <v>16.8</v>
      </c>
      <c r="AO119" s="258">
        <f t="shared" ref="AO119:AO125" si="106">$AI119*$AT$3</f>
        <v>13.200000000000001</v>
      </c>
      <c r="AP119" s="259">
        <f t="shared" si="95"/>
        <v>16.8</v>
      </c>
      <c r="AQ119" s="260">
        <f t="shared" si="100"/>
        <v>15.600000000000001</v>
      </c>
      <c r="AR119" s="261">
        <f t="shared" si="98"/>
        <v>18.2</v>
      </c>
      <c r="AS119" s="260">
        <f t="shared" si="100"/>
        <v>15.600000000000001</v>
      </c>
      <c r="AT119" s="261">
        <f t="shared" si="98"/>
        <v>18.2</v>
      </c>
      <c r="AU119" s="260">
        <f t="shared" si="100"/>
        <v>15.600000000000001</v>
      </c>
      <c r="AV119" s="262">
        <f t="shared" si="98"/>
        <v>18.2</v>
      </c>
      <c r="AW119" s="268">
        <f t="shared" ref="AW119:AW121" si="107">$AI119*$AZ$3</f>
        <v>16.799999999999997</v>
      </c>
      <c r="AX119" s="269">
        <f t="shared" ref="AX119:AX121" si="108">$AJ119*$AZ$3</f>
        <v>19.599999999999998</v>
      </c>
      <c r="AY119" s="272">
        <f t="shared" si="101"/>
        <v>18</v>
      </c>
      <c r="AZ119" s="273">
        <f t="shared" si="102"/>
        <v>21</v>
      </c>
      <c r="BA119" s="272">
        <f t="shared" si="103"/>
        <v>18</v>
      </c>
      <c r="BB119" s="273">
        <f t="shared" si="104"/>
        <v>21</v>
      </c>
      <c r="BC119" s="274" t="s">
        <v>177</v>
      </c>
      <c r="BD119" s="275" t="s">
        <v>177</v>
      </c>
      <c r="BE119" s="274" t="s">
        <v>177</v>
      </c>
      <c r="BF119" s="275" t="s">
        <v>177</v>
      </c>
      <c r="BG119" s="217" t="s">
        <v>177</v>
      </c>
      <c r="BH119" s="200" t="s">
        <v>177</v>
      </c>
    </row>
    <row r="120" spans="11:60" x14ac:dyDescent="0.25">
      <c r="K120" s="95"/>
      <c r="L120" s="95"/>
      <c r="M120" s="95"/>
      <c r="N120" s="95"/>
      <c r="AF120" s="52" t="s">
        <v>79</v>
      </c>
      <c r="AG120" s="5" t="s">
        <v>36</v>
      </c>
      <c r="AH120" s="226" t="s">
        <v>20</v>
      </c>
      <c r="AI120" s="236">
        <v>14</v>
      </c>
      <c r="AJ120" s="244">
        <v>18</v>
      </c>
      <c r="AK120" s="258">
        <f t="shared" si="105"/>
        <v>16.8</v>
      </c>
      <c r="AL120" s="259">
        <f t="shared" si="95"/>
        <v>21.599999999999998</v>
      </c>
      <c r="AM120" s="258">
        <f t="shared" si="99"/>
        <v>16.8</v>
      </c>
      <c r="AN120" s="253">
        <f t="shared" si="95"/>
        <v>21.599999999999998</v>
      </c>
      <c r="AO120" s="258">
        <f t="shared" si="106"/>
        <v>15.400000000000002</v>
      </c>
      <c r="AP120" s="259">
        <f t="shared" si="95"/>
        <v>21.599999999999998</v>
      </c>
      <c r="AQ120" s="260">
        <f t="shared" si="100"/>
        <v>18.2</v>
      </c>
      <c r="AR120" s="261">
        <f t="shared" si="98"/>
        <v>23.400000000000002</v>
      </c>
      <c r="AS120" s="260">
        <f t="shared" si="100"/>
        <v>18.2</v>
      </c>
      <c r="AT120" s="261">
        <f t="shared" si="98"/>
        <v>23.400000000000002</v>
      </c>
      <c r="AU120" s="260">
        <f t="shared" si="100"/>
        <v>18.2</v>
      </c>
      <c r="AV120" s="262">
        <f t="shared" si="98"/>
        <v>23.400000000000002</v>
      </c>
      <c r="AW120" s="268">
        <f t="shared" si="107"/>
        <v>19.599999999999998</v>
      </c>
      <c r="AX120" s="269">
        <f t="shared" si="108"/>
        <v>25.2</v>
      </c>
      <c r="AY120" s="272">
        <f t="shared" si="101"/>
        <v>21</v>
      </c>
      <c r="AZ120" s="273">
        <f t="shared" si="102"/>
        <v>27</v>
      </c>
      <c r="BA120" s="272">
        <f t="shared" si="103"/>
        <v>21</v>
      </c>
      <c r="BB120" s="273">
        <f t="shared" si="104"/>
        <v>27</v>
      </c>
      <c r="BC120" s="274" t="s">
        <v>177</v>
      </c>
      <c r="BD120" s="275" t="s">
        <v>177</v>
      </c>
      <c r="BE120" s="274" t="s">
        <v>177</v>
      </c>
      <c r="BF120" s="275" t="s">
        <v>177</v>
      </c>
      <c r="BG120" s="217" t="s">
        <v>177</v>
      </c>
      <c r="BH120" s="200" t="s">
        <v>177</v>
      </c>
    </row>
    <row r="121" spans="11:60" x14ac:dyDescent="0.25">
      <c r="K121" s="95"/>
      <c r="L121" s="95"/>
      <c r="M121" s="95"/>
      <c r="N121" s="95"/>
      <c r="AF121" s="52" t="s">
        <v>79</v>
      </c>
      <c r="AG121" s="5" t="s">
        <v>92</v>
      </c>
      <c r="AH121" s="226" t="s">
        <v>20</v>
      </c>
      <c r="AI121" s="236">
        <v>20</v>
      </c>
      <c r="AJ121" s="244">
        <v>22</v>
      </c>
      <c r="AK121" s="258">
        <f t="shared" si="105"/>
        <v>24</v>
      </c>
      <c r="AL121" s="259">
        <f t="shared" si="95"/>
        <v>26.4</v>
      </c>
      <c r="AM121" s="258">
        <f t="shared" si="99"/>
        <v>24</v>
      </c>
      <c r="AN121" s="253">
        <f t="shared" si="95"/>
        <v>26.4</v>
      </c>
      <c r="AO121" s="258">
        <f t="shared" si="106"/>
        <v>22</v>
      </c>
      <c r="AP121" s="259">
        <f t="shared" si="95"/>
        <v>26.4</v>
      </c>
      <c r="AQ121" s="260">
        <f t="shared" si="100"/>
        <v>26</v>
      </c>
      <c r="AR121" s="261">
        <f t="shared" si="98"/>
        <v>28.6</v>
      </c>
      <c r="AS121" s="260">
        <f t="shared" si="100"/>
        <v>26</v>
      </c>
      <c r="AT121" s="261">
        <f t="shared" si="98"/>
        <v>28.6</v>
      </c>
      <c r="AU121" s="260">
        <f t="shared" si="100"/>
        <v>26</v>
      </c>
      <c r="AV121" s="262">
        <f t="shared" si="98"/>
        <v>28.6</v>
      </c>
      <c r="AW121" s="268">
        <f t="shared" si="107"/>
        <v>28</v>
      </c>
      <c r="AX121" s="269">
        <f t="shared" si="108"/>
        <v>30.799999999999997</v>
      </c>
      <c r="AY121" s="272">
        <f t="shared" si="101"/>
        <v>30</v>
      </c>
      <c r="AZ121" s="273">
        <f t="shared" si="102"/>
        <v>33</v>
      </c>
      <c r="BA121" s="272">
        <f t="shared" si="103"/>
        <v>30</v>
      </c>
      <c r="BB121" s="273">
        <f t="shared" si="104"/>
        <v>33</v>
      </c>
      <c r="BC121" s="274" t="s">
        <v>177</v>
      </c>
      <c r="BD121" s="275" t="s">
        <v>177</v>
      </c>
      <c r="BE121" s="274" t="s">
        <v>177</v>
      </c>
      <c r="BF121" s="275" t="s">
        <v>177</v>
      </c>
      <c r="BG121" s="217" t="s">
        <v>177</v>
      </c>
      <c r="BH121" s="200" t="s">
        <v>177</v>
      </c>
    </row>
    <row r="122" spans="11:60" x14ac:dyDescent="0.25">
      <c r="K122" s="95"/>
      <c r="L122" s="95"/>
      <c r="M122" s="95"/>
      <c r="N122" s="95"/>
      <c r="AF122" s="52" t="s">
        <v>100</v>
      </c>
      <c r="AG122" s="5" t="s">
        <v>93</v>
      </c>
      <c r="AH122" s="226" t="s">
        <v>20</v>
      </c>
      <c r="AI122" s="236">
        <v>10</v>
      </c>
      <c r="AJ122" s="244">
        <v>12</v>
      </c>
      <c r="AK122" s="258">
        <f t="shared" si="105"/>
        <v>12</v>
      </c>
      <c r="AL122" s="259">
        <f t="shared" ref="AL122:AL129" si="109">$AJ122*$AV$3</f>
        <v>14.399999999999999</v>
      </c>
      <c r="AM122" s="258">
        <f t="shared" si="99"/>
        <v>12</v>
      </c>
      <c r="AN122" s="253">
        <f t="shared" ref="AN122:AN125" si="110">$AJ122*$AV$3</f>
        <v>14.399999999999999</v>
      </c>
      <c r="AO122" s="258">
        <f t="shared" si="106"/>
        <v>11</v>
      </c>
      <c r="AP122" s="259">
        <f t="shared" ref="AP122:AP125" si="111">$AJ122*$AV$3</f>
        <v>14.399999999999999</v>
      </c>
      <c r="AQ122" s="260">
        <f t="shared" si="100"/>
        <v>13</v>
      </c>
      <c r="AR122" s="261">
        <f t="shared" si="98"/>
        <v>15.600000000000001</v>
      </c>
      <c r="AS122" s="268">
        <f t="shared" ref="AS122:AS125" si="112">$AI122*$AZ$3</f>
        <v>14</v>
      </c>
      <c r="AT122" s="269">
        <f t="shared" ref="AT122:AT125" si="113">$AJ122*$AZ$3</f>
        <v>16.799999999999997</v>
      </c>
      <c r="AU122" s="268">
        <f t="shared" ref="AU122:AU125" si="114">$AI122*$AZ$3</f>
        <v>14</v>
      </c>
      <c r="AV122" s="263">
        <f t="shared" ref="AV122:AV125" si="115">$AJ122*$AZ$3</f>
        <v>16.799999999999997</v>
      </c>
      <c r="AW122" s="272">
        <f t="shared" ref="AW122:AW125" si="116">$AI122*$BB$3</f>
        <v>15</v>
      </c>
      <c r="AX122" s="273">
        <f t="shared" ref="AX122:AX125" si="117">$AJ122*$BB$3</f>
        <v>18</v>
      </c>
      <c r="AY122" s="274" t="s">
        <v>177</v>
      </c>
      <c r="AZ122" s="275" t="s">
        <v>177</v>
      </c>
      <c r="BA122" s="274" t="s">
        <v>177</v>
      </c>
      <c r="BB122" s="275" t="s">
        <v>177</v>
      </c>
      <c r="BC122" s="274" t="s">
        <v>177</v>
      </c>
      <c r="BD122" s="275" t="s">
        <v>177</v>
      </c>
      <c r="BE122" s="274" t="s">
        <v>177</v>
      </c>
      <c r="BF122" s="275" t="s">
        <v>177</v>
      </c>
      <c r="BG122" s="217" t="s">
        <v>177</v>
      </c>
      <c r="BH122" s="200" t="s">
        <v>177</v>
      </c>
    </row>
    <row r="123" spans="11:60" x14ac:dyDescent="0.25">
      <c r="K123" s="95"/>
      <c r="L123" s="95"/>
      <c r="M123" s="95"/>
      <c r="N123" s="95"/>
      <c r="AF123" s="52" t="s">
        <v>100</v>
      </c>
      <c r="AG123" s="5" t="s">
        <v>35</v>
      </c>
      <c r="AH123" s="226" t="s">
        <v>20</v>
      </c>
      <c r="AI123" s="236">
        <v>12</v>
      </c>
      <c r="AJ123" s="244">
        <v>16</v>
      </c>
      <c r="AK123" s="258">
        <f t="shared" si="105"/>
        <v>14.399999999999999</v>
      </c>
      <c r="AL123" s="259">
        <f t="shared" si="109"/>
        <v>19.2</v>
      </c>
      <c r="AM123" s="258">
        <f t="shared" si="99"/>
        <v>14.399999999999999</v>
      </c>
      <c r="AN123" s="253">
        <f t="shared" si="110"/>
        <v>19.2</v>
      </c>
      <c r="AO123" s="258">
        <f t="shared" si="106"/>
        <v>13.200000000000001</v>
      </c>
      <c r="AP123" s="259">
        <f t="shared" si="111"/>
        <v>19.2</v>
      </c>
      <c r="AQ123" s="260">
        <f t="shared" si="100"/>
        <v>15.600000000000001</v>
      </c>
      <c r="AR123" s="261">
        <f t="shared" si="98"/>
        <v>20.8</v>
      </c>
      <c r="AS123" s="268">
        <f t="shared" si="112"/>
        <v>16.799999999999997</v>
      </c>
      <c r="AT123" s="269">
        <f t="shared" si="113"/>
        <v>22.4</v>
      </c>
      <c r="AU123" s="268">
        <f t="shared" si="114"/>
        <v>16.799999999999997</v>
      </c>
      <c r="AV123" s="263">
        <f t="shared" si="115"/>
        <v>22.4</v>
      </c>
      <c r="AW123" s="272">
        <f t="shared" si="116"/>
        <v>18</v>
      </c>
      <c r="AX123" s="273">
        <f t="shared" si="117"/>
        <v>24</v>
      </c>
      <c r="AY123" s="274" t="s">
        <v>177</v>
      </c>
      <c r="AZ123" s="275" t="s">
        <v>177</v>
      </c>
      <c r="BA123" s="274" t="s">
        <v>177</v>
      </c>
      <c r="BB123" s="275" t="s">
        <v>177</v>
      </c>
      <c r="BC123" s="274" t="s">
        <v>177</v>
      </c>
      <c r="BD123" s="275" t="s">
        <v>177</v>
      </c>
      <c r="BE123" s="274" t="s">
        <v>177</v>
      </c>
      <c r="BF123" s="275" t="s">
        <v>177</v>
      </c>
      <c r="BG123" s="217" t="s">
        <v>177</v>
      </c>
      <c r="BH123" s="200" t="s">
        <v>177</v>
      </c>
    </row>
    <row r="124" spans="11:60" x14ac:dyDescent="0.25">
      <c r="AF124" s="52" t="s">
        <v>100</v>
      </c>
      <c r="AG124" s="5" t="s">
        <v>36</v>
      </c>
      <c r="AH124" s="226" t="s">
        <v>20</v>
      </c>
      <c r="AI124" s="236">
        <v>16</v>
      </c>
      <c r="AJ124" s="244">
        <v>20</v>
      </c>
      <c r="AK124" s="258">
        <f t="shared" si="105"/>
        <v>19.2</v>
      </c>
      <c r="AL124" s="259">
        <f t="shared" si="109"/>
        <v>24</v>
      </c>
      <c r="AM124" s="258">
        <f t="shared" si="99"/>
        <v>19.2</v>
      </c>
      <c r="AN124" s="253">
        <f t="shared" si="110"/>
        <v>24</v>
      </c>
      <c r="AO124" s="258">
        <f t="shared" si="106"/>
        <v>17.600000000000001</v>
      </c>
      <c r="AP124" s="259">
        <f t="shared" si="111"/>
        <v>24</v>
      </c>
      <c r="AQ124" s="260">
        <f t="shared" si="100"/>
        <v>20.8</v>
      </c>
      <c r="AR124" s="261">
        <f t="shared" si="98"/>
        <v>26</v>
      </c>
      <c r="AS124" s="268">
        <f t="shared" si="112"/>
        <v>22.4</v>
      </c>
      <c r="AT124" s="269">
        <f t="shared" si="113"/>
        <v>28</v>
      </c>
      <c r="AU124" s="268">
        <f t="shared" si="114"/>
        <v>22.4</v>
      </c>
      <c r="AV124" s="263">
        <f t="shared" si="115"/>
        <v>28</v>
      </c>
      <c r="AW124" s="272">
        <f t="shared" si="116"/>
        <v>24</v>
      </c>
      <c r="AX124" s="273">
        <f t="shared" si="117"/>
        <v>30</v>
      </c>
      <c r="AY124" s="274" t="s">
        <v>177</v>
      </c>
      <c r="AZ124" s="275" t="s">
        <v>177</v>
      </c>
      <c r="BA124" s="274" t="s">
        <v>177</v>
      </c>
      <c r="BB124" s="275" t="s">
        <v>177</v>
      </c>
      <c r="BC124" s="274" t="s">
        <v>177</v>
      </c>
      <c r="BD124" s="275" t="s">
        <v>177</v>
      </c>
      <c r="BE124" s="274" t="s">
        <v>177</v>
      </c>
      <c r="BF124" s="275" t="s">
        <v>177</v>
      </c>
      <c r="BG124" s="217" t="s">
        <v>177</v>
      </c>
      <c r="BH124" s="200" t="s">
        <v>177</v>
      </c>
    </row>
    <row r="125" spans="11:60" x14ac:dyDescent="0.25">
      <c r="AF125" s="52" t="s">
        <v>100</v>
      </c>
      <c r="AG125" s="5" t="s">
        <v>92</v>
      </c>
      <c r="AH125" s="226" t="s">
        <v>20</v>
      </c>
      <c r="AI125" s="236">
        <v>22</v>
      </c>
      <c r="AJ125" s="244">
        <v>24</v>
      </c>
      <c r="AK125" s="258">
        <f t="shared" si="105"/>
        <v>26.4</v>
      </c>
      <c r="AL125" s="259">
        <f t="shared" si="109"/>
        <v>28.799999999999997</v>
      </c>
      <c r="AM125" s="258">
        <f t="shared" si="99"/>
        <v>26.4</v>
      </c>
      <c r="AN125" s="253">
        <f t="shared" si="110"/>
        <v>28.799999999999997</v>
      </c>
      <c r="AO125" s="258">
        <f t="shared" si="106"/>
        <v>24.200000000000003</v>
      </c>
      <c r="AP125" s="259">
        <f t="shared" si="111"/>
        <v>28.799999999999997</v>
      </c>
      <c r="AQ125" s="260">
        <f t="shared" si="100"/>
        <v>28.6</v>
      </c>
      <c r="AR125" s="261">
        <f t="shared" si="98"/>
        <v>31.200000000000003</v>
      </c>
      <c r="AS125" s="268">
        <f t="shared" si="112"/>
        <v>30.799999999999997</v>
      </c>
      <c r="AT125" s="269">
        <f t="shared" si="113"/>
        <v>33.599999999999994</v>
      </c>
      <c r="AU125" s="268">
        <f t="shared" si="114"/>
        <v>30.799999999999997</v>
      </c>
      <c r="AV125" s="263">
        <f t="shared" si="115"/>
        <v>33.599999999999994</v>
      </c>
      <c r="AW125" s="272">
        <f t="shared" si="116"/>
        <v>33</v>
      </c>
      <c r="AX125" s="273">
        <f t="shared" si="117"/>
        <v>36</v>
      </c>
      <c r="AY125" s="274" t="s">
        <v>177</v>
      </c>
      <c r="AZ125" s="275" t="s">
        <v>177</v>
      </c>
      <c r="BA125" s="274" t="s">
        <v>177</v>
      </c>
      <c r="BB125" s="275" t="s">
        <v>177</v>
      </c>
      <c r="BC125" s="274" t="s">
        <v>177</v>
      </c>
      <c r="BD125" s="275" t="s">
        <v>177</v>
      </c>
      <c r="BE125" s="274" t="s">
        <v>177</v>
      </c>
      <c r="BF125" s="275" t="s">
        <v>177</v>
      </c>
      <c r="BG125" s="217" t="s">
        <v>177</v>
      </c>
      <c r="BH125" s="200" t="s">
        <v>177</v>
      </c>
    </row>
    <row r="126" spans="11:60" x14ac:dyDescent="0.25">
      <c r="AF126" s="52" t="s">
        <v>101</v>
      </c>
      <c r="AG126" s="5" t="s">
        <v>93</v>
      </c>
      <c r="AH126" s="226" t="s">
        <v>20</v>
      </c>
      <c r="AI126" s="236">
        <v>10</v>
      </c>
      <c r="AJ126" s="244">
        <v>12</v>
      </c>
      <c r="AK126" s="258">
        <f t="shared" si="105"/>
        <v>12</v>
      </c>
      <c r="AL126" s="259">
        <f t="shared" si="109"/>
        <v>14.399999999999999</v>
      </c>
      <c r="AM126" s="260">
        <f>$AI126*$AX$3</f>
        <v>13</v>
      </c>
      <c r="AN126" s="262">
        <f t="shared" ref="AN126:AN129" si="118">$AJ126*$AX$3</f>
        <v>15.600000000000001</v>
      </c>
      <c r="AO126" s="268">
        <f t="shared" ref="AO126:AO129" si="119">$AI126*$AZ$3</f>
        <v>14</v>
      </c>
      <c r="AP126" s="269">
        <f t="shared" ref="AP126:AP129" si="120">$AJ126*$AZ$3</f>
        <v>16.799999999999997</v>
      </c>
      <c r="AQ126" s="268">
        <f t="shared" ref="AQ126:AQ129" si="121">$AI126*$AZ$3</f>
        <v>14</v>
      </c>
      <c r="AR126" s="269">
        <f t="shared" ref="AR126:AR129" si="122">$AJ126*$AZ$3</f>
        <v>16.799999999999997</v>
      </c>
      <c r="AS126" s="272">
        <f t="shared" ref="AS126:AS129" si="123">$AI126*$BB$3</f>
        <v>15</v>
      </c>
      <c r="AT126" s="273">
        <f t="shared" ref="AT126:AT129" si="124">$AJ126*$BB$3</f>
        <v>18</v>
      </c>
      <c r="AU126" s="274" t="s">
        <v>177</v>
      </c>
      <c r="AV126" s="278" t="s">
        <v>177</v>
      </c>
      <c r="AW126" s="274" t="s">
        <v>177</v>
      </c>
      <c r="AX126" s="275" t="s">
        <v>177</v>
      </c>
      <c r="AY126" s="274" t="s">
        <v>177</v>
      </c>
      <c r="AZ126" s="275" t="s">
        <v>177</v>
      </c>
      <c r="BA126" s="274" t="s">
        <v>177</v>
      </c>
      <c r="BB126" s="275" t="s">
        <v>177</v>
      </c>
      <c r="BC126" s="274" t="s">
        <v>177</v>
      </c>
      <c r="BD126" s="275" t="s">
        <v>177</v>
      </c>
      <c r="BE126" s="274" t="s">
        <v>177</v>
      </c>
      <c r="BF126" s="275" t="s">
        <v>177</v>
      </c>
      <c r="BG126" s="217" t="s">
        <v>177</v>
      </c>
      <c r="BH126" s="200" t="s">
        <v>177</v>
      </c>
    </row>
    <row r="127" spans="11:60" x14ac:dyDescent="0.25">
      <c r="AF127" s="52" t="s">
        <v>101</v>
      </c>
      <c r="AG127" s="5" t="s">
        <v>35</v>
      </c>
      <c r="AH127" s="226" t="s">
        <v>20</v>
      </c>
      <c r="AI127" s="236">
        <v>12</v>
      </c>
      <c r="AJ127" s="244">
        <v>16</v>
      </c>
      <c r="AK127" s="258">
        <f t="shared" si="105"/>
        <v>14.399999999999999</v>
      </c>
      <c r="AL127" s="259">
        <f t="shared" si="109"/>
        <v>19.2</v>
      </c>
      <c r="AM127" s="260">
        <f t="shared" ref="AM127:AM129" si="125">$AI127*$AX$3</f>
        <v>15.600000000000001</v>
      </c>
      <c r="AN127" s="262">
        <f t="shared" si="118"/>
        <v>20.8</v>
      </c>
      <c r="AO127" s="268">
        <f t="shared" si="119"/>
        <v>16.799999999999997</v>
      </c>
      <c r="AP127" s="269">
        <f t="shared" si="120"/>
        <v>22.4</v>
      </c>
      <c r="AQ127" s="268">
        <f t="shared" si="121"/>
        <v>16.799999999999997</v>
      </c>
      <c r="AR127" s="269">
        <f t="shared" si="122"/>
        <v>22.4</v>
      </c>
      <c r="AS127" s="272">
        <f t="shared" si="123"/>
        <v>18</v>
      </c>
      <c r="AT127" s="273">
        <f t="shared" si="124"/>
        <v>24</v>
      </c>
      <c r="AU127" s="274" t="s">
        <v>177</v>
      </c>
      <c r="AV127" s="278" t="s">
        <v>177</v>
      </c>
      <c r="AW127" s="274" t="s">
        <v>177</v>
      </c>
      <c r="AX127" s="275" t="s">
        <v>177</v>
      </c>
      <c r="AY127" s="274" t="s">
        <v>177</v>
      </c>
      <c r="AZ127" s="275" t="s">
        <v>177</v>
      </c>
      <c r="BA127" s="274" t="s">
        <v>177</v>
      </c>
      <c r="BB127" s="275" t="s">
        <v>177</v>
      </c>
      <c r="BC127" s="274" t="s">
        <v>177</v>
      </c>
      <c r="BD127" s="275" t="s">
        <v>177</v>
      </c>
      <c r="BE127" s="274" t="s">
        <v>177</v>
      </c>
      <c r="BF127" s="275" t="s">
        <v>177</v>
      </c>
      <c r="BG127" s="217" t="s">
        <v>177</v>
      </c>
      <c r="BH127" s="200" t="s">
        <v>177</v>
      </c>
    </row>
    <row r="128" spans="11:60" x14ac:dyDescent="0.25">
      <c r="AF128" s="52" t="s">
        <v>101</v>
      </c>
      <c r="AG128" s="5" t="s">
        <v>36</v>
      </c>
      <c r="AH128" s="226" t="s">
        <v>20</v>
      </c>
      <c r="AI128" s="236">
        <v>16</v>
      </c>
      <c r="AJ128" s="244">
        <v>20</v>
      </c>
      <c r="AK128" s="258">
        <f t="shared" si="105"/>
        <v>19.2</v>
      </c>
      <c r="AL128" s="259">
        <f t="shared" si="109"/>
        <v>24</v>
      </c>
      <c r="AM128" s="260">
        <f t="shared" si="125"/>
        <v>20.8</v>
      </c>
      <c r="AN128" s="262">
        <f t="shared" si="118"/>
        <v>26</v>
      </c>
      <c r="AO128" s="268">
        <f t="shared" si="119"/>
        <v>22.4</v>
      </c>
      <c r="AP128" s="269">
        <f t="shared" si="120"/>
        <v>28</v>
      </c>
      <c r="AQ128" s="268">
        <f t="shared" si="121"/>
        <v>22.4</v>
      </c>
      <c r="AR128" s="269">
        <f t="shared" si="122"/>
        <v>28</v>
      </c>
      <c r="AS128" s="272">
        <f t="shared" si="123"/>
        <v>24</v>
      </c>
      <c r="AT128" s="273">
        <f t="shared" si="124"/>
        <v>30</v>
      </c>
      <c r="AU128" s="274" t="s">
        <v>177</v>
      </c>
      <c r="AV128" s="278" t="s">
        <v>177</v>
      </c>
      <c r="AW128" s="274" t="s">
        <v>177</v>
      </c>
      <c r="AX128" s="275" t="s">
        <v>177</v>
      </c>
      <c r="AY128" s="274" t="s">
        <v>177</v>
      </c>
      <c r="AZ128" s="275" t="s">
        <v>177</v>
      </c>
      <c r="BA128" s="274" t="s">
        <v>177</v>
      </c>
      <c r="BB128" s="275" t="s">
        <v>177</v>
      </c>
      <c r="BC128" s="274" t="s">
        <v>177</v>
      </c>
      <c r="BD128" s="275" t="s">
        <v>177</v>
      </c>
      <c r="BE128" s="274" t="s">
        <v>177</v>
      </c>
      <c r="BF128" s="275" t="s">
        <v>177</v>
      </c>
      <c r="BG128" s="217" t="s">
        <v>177</v>
      </c>
      <c r="BH128" s="200" t="s">
        <v>177</v>
      </c>
    </row>
    <row r="129" spans="32:60" x14ac:dyDescent="0.25">
      <c r="AF129" s="50" t="s">
        <v>101</v>
      </c>
      <c r="AG129" s="41" t="s">
        <v>92</v>
      </c>
      <c r="AH129" s="227" t="s">
        <v>20</v>
      </c>
      <c r="AI129" s="236">
        <v>22</v>
      </c>
      <c r="AJ129" s="245">
        <v>24</v>
      </c>
      <c r="AK129" s="258">
        <f t="shared" si="105"/>
        <v>26.4</v>
      </c>
      <c r="AL129" s="259">
        <f t="shared" si="109"/>
        <v>28.799999999999997</v>
      </c>
      <c r="AM129" s="260">
        <f t="shared" si="125"/>
        <v>28.6</v>
      </c>
      <c r="AN129" s="262">
        <f t="shared" si="118"/>
        <v>31.200000000000003</v>
      </c>
      <c r="AO129" s="268">
        <f t="shared" si="119"/>
        <v>30.799999999999997</v>
      </c>
      <c r="AP129" s="269">
        <f t="shared" si="120"/>
        <v>33.599999999999994</v>
      </c>
      <c r="AQ129" s="268">
        <f t="shared" si="121"/>
        <v>30.799999999999997</v>
      </c>
      <c r="AR129" s="269">
        <f t="shared" si="122"/>
        <v>33.599999999999994</v>
      </c>
      <c r="AS129" s="272">
        <f t="shared" si="123"/>
        <v>33</v>
      </c>
      <c r="AT129" s="273">
        <f t="shared" si="124"/>
        <v>36</v>
      </c>
      <c r="AU129" s="276" t="s">
        <v>177</v>
      </c>
      <c r="AV129" s="279" t="s">
        <v>177</v>
      </c>
      <c r="AW129" s="276" t="s">
        <v>177</v>
      </c>
      <c r="AX129" s="277" t="s">
        <v>177</v>
      </c>
      <c r="AY129" s="274" t="s">
        <v>177</v>
      </c>
      <c r="AZ129" s="277" t="s">
        <v>177</v>
      </c>
      <c r="BA129" s="276" t="s">
        <v>177</v>
      </c>
      <c r="BB129" s="277" t="s">
        <v>177</v>
      </c>
      <c r="BC129" s="274" t="s">
        <v>177</v>
      </c>
      <c r="BD129" s="277" t="s">
        <v>177</v>
      </c>
      <c r="BE129" s="274" t="s">
        <v>177</v>
      </c>
      <c r="BF129" s="277" t="s">
        <v>177</v>
      </c>
      <c r="BG129" s="217" t="s">
        <v>177</v>
      </c>
      <c r="BH129" s="200" t="s">
        <v>177</v>
      </c>
    </row>
    <row r="130" spans="32:60" x14ac:dyDescent="0.25">
      <c r="AF130" s="52" t="s">
        <v>90</v>
      </c>
      <c r="AG130" s="5" t="s">
        <v>93</v>
      </c>
      <c r="AH130" s="226" t="s">
        <v>20</v>
      </c>
      <c r="AI130" s="238" t="s">
        <v>91</v>
      </c>
      <c r="AJ130" s="246" t="s">
        <v>91</v>
      </c>
      <c r="AK130" s="238" t="s">
        <v>91</v>
      </c>
      <c r="AL130" s="195" t="s">
        <v>91</v>
      </c>
      <c r="AM130" s="238" t="s">
        <v>91</v>
      </c>
      <c r="AN130" s="246" t="s">
        <v>91</v>
      </c>
      <c r="AO130" s="238" t="s">
        <v>91</v>
      </c>
      <c r="AP130" s="195" t="s">
        <v>91</v>
      </c>
      <c r="AQ130" s="238" t="s">
        <v>91</v>
      </c>
      <c r="AR130" s="195" t="s">
        <v>91</v>
      </c>
      <c r="AS130" s="238" t="s">
        <v>91</v>
      </c>
      <c r="AT130" s="195" t="s">
        <v>91</v>
      </c>
      <c r="AU130" s="238" t="s">
        <v>91</v>
      </c>
      <c r="AV130" s="246" t="s">
        <v>91</v>
      </c>
      <c r="AW130" s="238" t="s">
        <v>91</v>
      </c>
      <c r="AX130" s="195" t="s">
        <v>91</v>
      </c>
      <c r="AY130" s="238" t="s">
        <v>91</v>
      </c>
      <c r="AZ130" s="195" t="s">
        <v>91</v>
      </c>
      <c r="BA130" s="238" t="s">
        <v>91</v>
      </c>
      <c r="BB130" s="195" t="s">
        <v>91</v>
      </c>
      <c r="BC130" s="238" t="s">
        <v>91</v>
      </c>
      <c r="BD130" s="195" t="s">
        <v>91</v>
      </c>
      <c r="BE130" s="238" t="s">
        <v>91</v>
      </c>
      <c r="BF130" s="195" t="s">
        <v>91</v>
      </c>
      <c r="BG130" s="230" t="s">
        <v>91</v>
      </c>
      <c r="BH130" s="195" t="s">
        <v>91</v>
      </c>
    </row>
    <row r="131" spans="32:60" x14ac:dyDescent="0.25">
      <c r="AF131" s="52" t="s">
        <v>90</v>
      </c>
      <c r="AG131" s="5" t="s">
        <v>35</v>
      </c>
      <c r="AH131" s="226" t="s">
        <v>20</v>
      </c>
      <c r="AI131" s="238" t="s">
        <v>91</v>
      </c>
      <c r="AJ131" s="246" t="s">
        <v>91</v>
      </c>
      <c r="AK131" s="238" t="s">
        <v>91</v>
      </c>
      <c r="AL131" s="195" t="s">
        <v>91</v>
      </c>
      <c r="AM131" s="238" t="s">
        <v>91</v>
      </c>
      <c r="AN131" s="246" t="s">
        <v>91</v>
      </c>
      <c r="AO131" s="238" t="s">
        <v>91</v>
      </c>
      <c r="AP131" s="195" t="s">
        <v>91</v>
      </c>
      <c r="AQ131" s="238" t="s">
        <v>91</v>
      </c>
      <c r="AR131" s="195" t="s">
        <v>91</v>
      </c>
      <c r="AS131" s="238" t="s">
        <v>91</v>
      </c>
      <c r="AT131" s="195" t="s">
        <v>91</v>
      </c>
      <c r="AU131" s="238" t="s">
        <v>91</v>
      </c>
      <c r="AV131" s="246" t="s">
        <v>91</v>
      </c>
      <c r="AW131" s="238" t="s">
        <v>91</v>
      </c>
      <c r="AX131" s="195" t="s">
        <v>91</v>
      </c>
      <c r="AY131" s="238" t="s">
        <v>91</v>
      </c>
      <c r="AZ131" s="195" t="s">
        <v>91</v>
      </c>
      <c r="BA131" s="238" t="s">
        <v>91</v>
      </c>
      <c r="BB131" s="195" t="s">
        <v>91</v>
      </c>
      <c r="BC131" s="238" t="s">
        <v>91</v>
      </c>
      <c r="BD131" s="195" t="s">
        <v>91</v>
      </c>
      <c r="BE131" s="238" t="s">
        <v>91</v>
      </c>
      <c r="BF131" s="195" t="s">
        <v>91</v>
      </c>
      <c r="BG131" s="230" t="s">
        <v>91</v>
      </c>
      <c r="BH131" s="195" t="s">
        <v>91</v>
      </c>
    </row>
    <row r="132" spans="32:60" x14ac:dyDescent="0.25">
      <c r="AF132" s="52" t="s">
        <v>90</v>
      </c>
      <c r="AG132" s="5" t="s">
        <v>36</v>
      </c>
      <c r="AH132" s="226" t="s">
        <v>20</v>
      </c>
      <c r="AI132" s="238" t="s">
        <v>91</v>
      </c>
      <c r="AJ132" s="246" t="s">
        <v>91</v>
      </c>
      <c r="AK132" s="238" t="s">
        <v>91</v>
      </c>
      <c r="AL132" s="195" t="s">
        <v>91</v>
      </c>
      <c r="AM132" s="238" t="s">
        <v>91</v>
      </c>
      <c r="AN132" s="246" t="s">
        <v>91</v>
      </c>
      <c r="AO132" s="238" t="s">
        <v>91</v>
      </c>
      <c r="AP132" s="195" t="s">
        <v>91</v>
      </c>
      <c r="AQ132" s="238" t="s">
        <v>91</v>
      </c>
      <c r="AR132" s="195" t="s">
        <v>91</v>
      </c>
      <c r="AS132" s="238" t="s">
        <v>91</v>
      </c>
      <c r="AT132" s="195" t="s">
        <v>91</v>
      </c>
      <c r="AU132" s="238" t="s">
        <v>91</v>
      </c>
      <c r="AV132" s="246" t="s">
        <v>91</v>
      </c>
      <c r="AW132" s="238" t="s">
        <v>91</v>
      </c>
      <c r="AX132" s="195" t="s">
        <v>91</v>
      </c>
      <c r="AY132" s="238" t="s">
        <v>91</v>
      </c>
      <c r="AZ132" s="195" t="s">
        <v>91</v>
      </c>
      <c r="BA132" s="238" t="s">
        <v>91</v>
      </c>
      <c r="BB132" s="195" t="s">
        <v>91</v>
      </c>
      <c r="BC132" s="238" t="s">
        <v>91</v>
      </c>
      <c r="BD132" s="195" t="s">
        <v>91</v>
      </c>
      <c r="BE132" s="238" t="s">
        <v>91</v>
      </c>
      <c r="BF132" s="195" t="s">
        <v>91</v>
      </c>
      <c r="BG132" s="230" t="s">
        <v>91</v>
      </c>
      <c r="BH132" s="195" t="s">
        <v>91</v>
      </c>
    </row>
    <row r="133" spans="32:60" ht="15.75" thickBot="1" x14ac:dyDescent="0.3">
      <c r="AF133" s="52" t="s">
        <v>90</v>
      </c>
      <c r="AG133" s="5" t="s">
        <v>92</v>
      </c>
      <c r="AH133" s="226" t="s">
        <v>20</v>
      </c>
      <c r="AI133" s="238" t="s">
        <v>91</v>
      </c>
      <c r="AJ133" s="246" t="s">
        <v>91</v>
      </c>
      <c r="AK133" s="238" t="s">
        <v>91</v>
      </c>
      <c r="AL133" s="195" t="s">
        <v>91</v>
      </c>
      <c r="AM133" s="238" t="s">
        <v>91</v>
      </c>
      <c r="AN133" s="246" t="s">
        <v>91</v>
      </c>
      <c r="AO133" s="238" t="s">
        <v>91</v>
      </c>
      <c r="AP133" s="195" t="s">
        <v>91</v>
      </c>
      <c r="AQ133" s="238" t="s">
        <v>91</v>
      </c>
      <c r="AR133" s="195" t="s">
        <v>91</v>
      </c>
      <c r="AS133" s="238" t="s">
        <v>91</v>
      </c>
      <c r="AT133" s="195" t="s">
        <v>91</v>
      </c>
      <c r="AU133" s="238" t="s">
        <v>91</v>
      </c>
      <c r="AV133" s="246" t="s">
        <v>91</v>
      </c>
      <c r="AW133" s="238" t="s">
        <v>91</v>
      </c>
      <c r="AX133" s="195" t="s">
        <v>91</v>
      </c>
      <c r="AY133" s="238" t="s">
        <v>91</v>
      </c>
      <c r="AZ133" s="195" t="s">
        <v>91</v>
      </c>
      <c r="BA133" s="238" t="s">
        <v>91</v>
      </c>
      <c r="BB133" s="195" t="s">
        <v>91</v>
      </c>
      <c r="BC133" s="238" t="s">
        <v>91</v>
      </c>
      <c r="BD133" s="195" t="s">
        <v>91</v>
      </c>
      <c r="BE133" s="238" t="s">
        <v>91</v>
      </c>
      <c r="BF133" s="195" t="s">
        <v>91</v>
      </c>
      <c r="BG133" s="230" t="s">
        <v>91</v>
      </c>
      <c r="BH133" s="195" t="s">
        <v>91</v>
      </c>
    </row>
    <row r="134" spans="32:60" ht="15.75" thickTop="1" x14ac:dyDescent="0.25">
      <c r="AF134" s="51" t="s">
        <v>75</v>
      </c>
      <c r="AG134" s="42" t="s">
        <v>93</v>
      </c>
      <c r="AH134" s="228" t="s">
        <v>21</v>
      </c>
      <c r="AI134" s="235">
        <v>7</v>
      </c>
      <c r="AJ134" s="243">
        <v>10</v>
      </c>
      <c r="AK134" s="254">
        <f>$AI134*$AT$3</f>
        <v>7.7000000000000011</v>
      </c>
      <c r="AL134" s="255">
        <f t="shared" ref="AL134:AR145" si="126">$AJ134*$AT$3</f>
        <v>11</v>
      </c>
      <c r="AM134" s="254">
        <f>$AI134*$AT$3</f>
        <v>7.7000000000000011</v>
      </c>
      <c r="AN134" s="251">
        <f t="shared" si="126"/>
        <v>11</v>
      </c>
      <c r="AO134" s="254">
        <f>$AI134*$AT$3</f>
        <v>7.7000000000000011</v>
      </c>
      <c r="AP134" s="255">
        <f t="shared" si="126"/>
        <v>11</v>
      </c>
      <c r="AQ134" s="254">
        <f>$AI134*$AT$3</f>
        <v>7.7000000000000011</v>
      </c>
      <c r="AR134" s="255">
        <f t="shared" si="126"/>
        <v>11</v>
      </c>
      <c r="AS134" s="270">
        <f>$AI134*$AV$3</f>
        <v>8.4</v>
      </c>
      <c r="AT134" s="271">
        <f t="shared" ref="AT134:AZ145" si="127">$AJ134*$AV$3</f>
        <v>12</v>
      </c>
      <c r="AU134" s="270">
        <f>$AI134*$AV$3</f>
        <v>8.4</v>
      </c>
      <c r="AV134" s="264">
        <f t="shared" si="127"/>
        <v>12</v>
      </c>
      <c r="AW134" s="270">
        <f>$AI134*$AV$3</f>
        <v>8.4</v>
      </c>
      <c r="AX134" s="271">
        <f t="shared" si="127"/>
        <v>12</v>
      </c>
      <c r="AY134" s="270">
        <f>$AI134*$AV$3</f>
        <v>8.4</v>
      </c>
      <c r="AZ134" s="271">
        <f t="shared" si="127"/>
        <v>12</v>
      </c>
      <c r="BA134" s="281">
        <f>$AI134*$AX$3</f>
        <v>9.1</v>
      </c>
      <c r="BB134" s="282">
        <f>$AJ134*$AX$3</f>
        <v>13</v>
      </c>
      <c r="BC134" s="281">
        <f>$AI134*$AX$3</f>
        <v>9.1</v>
      </c>
      <c r="BD134" s="282">
        <f>$AJ134*$AX$3</f>
        <v>13</v>
      </c>
      <c r="BE134" s="283">
        <f>$AI134*$AZ$3</f>
        <v>9.7999999999999989</v>
      </c>
      <c r="BF134" s="284">
        <f>$AJ134*$AZ$3</f>
        <v>14</v>
      </c>
      <c r="BG134" s="280">
        <f>$AI134*$BB$3</f>
        <v>10.5</v>
      </c>
      <c r="BH134" s="203">
        <f>$AJ134*$BB$3</f>
        <v>15</v>
      </c>
    </row>
    <row r="135" spans="32:60" x14ac:dyDescent="0.25">
      <c r="AF135" s="52" t="s">
        <v>75</v>
      </c>
      <c r="AG135" s="5" t="s">
        <v>35</v>
      </c>
      <c r="AH135" s="226" t="s">
        <v>21</v>
      </c>
      <c r="AI135" s="236">
        <v>10</v>
      </c>
      <c r="AJ135" s="244">
        <v>12</v>
      </c>
      <c r="AK135" s="256">
        <f t="shared" ref="AK135:AQ150" si="128">$AI135*$AT$3</f>
        <v>11</v>
      </c>
      <c r="AL135" s="257">
        <f t="shared" si="126"/>
        <v>13.200000000000001</v>
      </c>
      <c r="AM135" s="256">
        <f t="shared" si="128"/>
        <v>11</v>
      </c>
      <c r="AN135" s="252">
        <f t="shared" si="126"/>
        <v>13.200000000000001</v>
      </c>
      <c r="AO135" s="256">
        <f t="shared" si="128"/>
        <v>11</v>
      </c>
      <c r="AP135" s="257">
        <f t="shared" si="126"/>
        <v>13.200000000000001</v>
      </c>
      <c r="AQ135" s="256">
        <f t="shared" si="128"/>
        <v>11</v>
      </c>
      <c r="AR135" s="257">
        <f t="shared" si="126"/>
        <v>13.200000000000001</v>
      </c>
      <c r="AS135" s="258">
        <f t="shared" ref="AS135:AY145" si="129">$AI135*$AV$3</f>
        <v>12</v>
      </c>
      <c r="AT135" s="259">
        <f t="shared" si="127"/>
        <v>14.399999999999999</v>
      </c>
      <c r="AU135" s="258">
        <f t="shared" si="129"/>
        <v>12</v>
      </c>
      <c r="AV135" s="253">
        <f t="shared" si="127"/>
        <v>14.399999999999999</v>
      </c>
      <c r="AW135" s="258">
        <f t="shared" si="129"/>
        <v>12</v>
      </c>
      <c r="AX135" s="259">
        <f t="shared" si="127"/>
        <v>14.399999999999999</v>
      </c>
      <c r="AY135" s="258">
        <f t="shared" si="129"/>
        <v>12</v>
      </c>
      <c r="AZ135" s="259">
        <f t="shared" si="127"/>
        <v>14.399999999999999</v>
      </c>
      <c r="BA135" s="260">
        <f t="shared" ref="AU135:BC145" si="130">$AI135*$AX$3</f>
        <v>13</v>
      </c>
      <c r="BB135" s="261">
        <f t="shared" ref="AX135:BD145" si="131">$AJ135*$AX$3</f>
        <v>15.600000000000001</v>
      </c>
      <c r="BC135" s="260">
        <f t="shared" si="130"/>
        <v>13</v>
      </c>
      <c r="BD135" s="261">
        <f t="shared" si="131"/>
        <v>15.600000000000001</v>
      </c>
      <c r="BE135" s="268">
        <f t="shared" ref="AW135:BE150" si="132">$AI135*$AZ$3</f>
        <v>14</v>
      </c>
      <c r="BF135" s="269">
        <f t="shared" ref="AX135:BF150" si="133">$AJ135*$AZ$3</f>
        <v>16.799999999999997</v>
      </c>
      <c r="BG135" s="265">
        <f t="shared" ref="BC135:BG145" si="134">$AI135*$BB$3</f>
        <v>15</v>
      </c>
      <c r="BH135" s="204">
        <f t="shared" ref="BD135:BH145" si="135">$AJ135*$BB$3</f>
        <v>18</v>
      </c>
    </row>
    <row r="136" spans="32:60" x14ac:dyDescent="0.25">
      <c r="AF136" s="52" t="s">
        <v>75</v>
      </c>
      <c r="AG136" s="5" t="s">
        <v>36</v>
      </c>
      <c r="AH136" s="226" t="s">
        <v>21</v>
      </c>
      <c r="AI136" s="236">
        <v>12</v>
      </c>
      <c r="AJ136" s="244">
        <v>14</v>
      </c>
      <c r="AK136" s="256">
        <f t="shared" si="128"/>
        <v>13.200000000000001</v>
      </c>
      <c r="AL136" s="257">
        <f t="shared" si="126"/>
        <v>15.400000000000002</v>
      </c>
      <c r="AM136" s="256">
        <f t="shared" si="128"/>
        <v>13.200000000000001</v>
      </c>
      <c r="AN136" s="252">
        <f t="shared" si="126"/>
        <v>15.400000000000002</v>
      </c>
      <c r="AO136" s="256">
        <f t="shared" si="128"/>
        <v>13.200000000000001</v>
      </c>
      <c r="AP136" s="257">
        <f t="shared" si="126"/>
        <v>15.400000000000002</v>
      </c>
      <c r="AQ136" s="256">
        <f t="shared" si="128"/>
        <v>13.200000000000001</v>
      </c>
      <c r="AR136" s="257">
        <f t="shared" si="126"/>
        <v>15.400000000000002</v>
      </c>
      <c r="AS136" s="258">
        <f t="shared" si="129"/>
        <v>14.399999999999999</v>
      </c>
      <c r="AT136" s="259">
        <f t="shared" si="127"/>
        <v>16.8</v>
      </c>
      <c r="AU136" s="258">
        <f t="shared" si="129"/>
        <v>14.399999999999999</v>
      </c>
      <c r="AV136" s="253">
        <f t="shared" si="127"/>
        <v>16.8</v>
      </c>
      <c r="AW136" s="258">
        <f t="shared" si="129"/>
        <v>14.399999999999999</v>
      </c>
      <c r="AX136" s="259">
        <f t="shared" si="127"/>
        <v>16.8</v>
      </c>
      <c r="AY136" s="258">
        <f t="shared" si="129"/>
        <v>14.399999999999999</v>
      </c>
      <c r="AZ136" s="259">
        <f t="shared" si="127"/>
        <v>16.8</v>
      </c>
      <c r="BA136" s="260">
        <f t="shared" si="130"/>
        <v>15.600000000000001</v>
      </c>
      <c r="BB136" s="261">
        <f t="shared" si="131"/>
        <v>18.2</v>
      </c>
      <c r="BC136" s="260">
        <f t="shared" si="130"/>
        <v>15.600000000000001</v>
      </c>
      <c r="BD136" s="261">
        <f t="shared" si="131"/>
        <v>18.2</v>
      </c>
      <c r="BE136" s="268">
        <f t="shared" si="132"/>
        <v>16.799999999999997</v>
      </c>
      <c r="BF136" s="269">
        <f t="shared" si="133"/>
        <v>19.599999999999998</v>
      </c>
      <c r="BG136" s="265">
        <f t="shared" si="134"/>
        <v>18</v>
      </c>
      <c r="BH136" s="204">
        <f t="shared" si="135"/>
        <v>21</v>
      </c>
    </row>
    <row r="137" spans="32:60" x14ac:dyDescent="0.25">
      <c r="AF137" s="52" t="s">
        <v>75</v>
      </c>
      <c r="AG137" s="5" t="s">
        <v>92</v>
      </c>
      <c r="AH137" s="226" t="s">
        <v>21</v>
      </c>
      <c r="AI137" s="236">
        <v>14</v>
      </c>
      <c r="AJ137" s="244">
        <v>16</v>
      </c>
      <c r="AK137" s="256">
        <f t="shared" si="128"/>
        <v>15.400000000000002</v>
      </c>
      <c r="AL137" s="257">
        <f t="shared" si="126"/>
        <v>17.600000000000001</v>
      </c>
      <c r="AM137" s="256">
        <f t="shared" si="128"/>
        <v>15.400000000000002</v>
      </c>
      <c r="AN137" s="252">
        <f t="shared" si="126"/>
        <v>17.600000000000001</v>
      </c>
      <c r="AO137" s="266">
        <f t="shared" si="128"/>
        <v>15.400000000000002</v>
      </c>
      <c r="AP137" s="267">
        <f t="shared" si="126"/>
        <v>17.600000000000001</v>
      </c>
      <c r="AQ137" s="256">
        <f t="shared" si="128"/>
        <v>15.400000000000002</v>
      </c>
      <c r="AR137" s="257">
        <f t="shared" si="126"/>
        <v>17.600000000000001</v>
      </c>
      <c r="AS137" s="258">
        <f t="shared" si="129"/>
        <v>16.8</v>
      </c>
      <c r="AT137" s="259">
        <f t="shared" si="127"/>
        <v>19.2</v>
      </c>
      <c r="AU137" s="258">
        <f t="shared" si="129"/>
        <v>16.8</v>
      </c>
      <c r="AV137" s="253">
        <f t="shared" si="127"/>
        <v>19.2</v>
      </c>
      <c r="AW137" s="258">
        <f t="shared" si="129"/>
        <v>16.8</v>
      </c>
      <c r="AX137" s="259">
        <f t="shared" si="127"/>
        <v>19.2</v>
      </c>
      <c r="AY137" s="258">
        <f t="shared" si="129"/>
        <v>16.8</v>
      </c>
      <c r="AZ137" s="259">
        <f t="shared" si="127"/>
        <v>19.2</v>
      </c>
      <c r="BA137" s="260">
        <f t="shared" si="130"/>
        <v>18.2</v>
      </c>
      <c r="BB137" s="261">
        <f t="shared" si="131"/>
        <v>20.8</v>
      </c>
      <c r="BC137" s="260">
        <f t="shared" si="130"/>
        <v>18.2</v>
      </c>
      <c r="BD137" s="261">
        <f t="shared" si="131"/>
        <v>20.8</v>
      </c>
      <c r="BE137" s="268">
        <f t="shared" si="132"/>
        <v>19.599999999999998</v>
      </c>
      <c r="BF137" s="269">
        <f t="shared" si="133"/>
        <v>22.4</v>
      </c>
      <c r="BG137" s="265">
        <f t="shared" si="134"/>
        <v>21</v>
      </c>
      <c r="BH137" s="204">
        <f t="shared" si="135"/>
        <v>24</v>
      </c>
    </row>
    <row r="138" spans="32:60" x14ac:dyDescent="0.25">
      <c r="AF138" s="52" t="s">
        <v>98</v>
      </c>
      <c r="AG138" s="5" t="s">
        <v>93</v>
      </c>
      <c r="AH138" s="226" t="s">
        <v>21</v>
      </c>
      <c r="AI138" s="236">
        <v>8</v>
      </c>
      <c r="AJ138" s="244">
        <v>10</v>
      </c>
      <c r="AK138" s="256">
        <f t="shared" si="128"/>
        <v>8.8000000000000007</v>
      </c>
      <c r="AL138" s="257">
        <f t="shared" si="126"/>
        <v>11</v>
      </c>
      <c r="AM138" s="256">
        <f t="shared" si="128"/>
        <v>8.8000000000000007</v>
      </c>
      <c r="AN138" s="252">
        <f t="shared" si="126"/>
        <v>11</v>
      </c>
      <c r="AO138" s="258">
        <f>$AI138*$AV$3</f>
        <v>9.6</v>
      </c>
      <c r="AP138" s="259">
        <f t="shared" ref="AL138:AR153" si="136">$AJ138*$AV$3</f>
        <v>12</v>
      </c>
      <c r="AQ138" s="258">
        <f>$AI138*$AV$3</f>
        <v>9.6</v>
      </c>
      <c r="AR138" s="259">
        <f t="shared" si="136"/>
        <v>12</v>
      </c>
      <c r="AS138" s="258">
        <f t="shared" si="129"/>
        <v>9.6</v>
      </c>
      <c r="AT138" s="259">
        <f t="shared" si="127"/>
        <v>12</v>
      </c>
      <c r="AU138" s="258">
        <f t="shared" si="129"/>
        <v>9.6</v>
      </c>
      <c r="AV138" s="253">
        <f t="shared" si="127"/>
        <v>12</v>
      </c>
      <c r="AW138" s="258">
        <f t="shared" si="129"/>
        <v>9.6</v>
      </c>
      <c r="AX138" s="259">
        <f t="shared" si="127"/>
        <v>12</v>
      </c>
      <c r="AY138" s="260">
        <f t="shared" si="130"/>
        <v>10.4</v>
      </c>
      <c r="AZ138" s="261">
        <f t="shared" si="131"/>
        <v>13</v>
      </c>
      <c r="BA138" s="260">
        <f t="shared" si="130"/>
        <v>10.4</v>
      </c>
      <c r="BB138" s="261">
        <f t="shared" si="131"/>
        <v>13</v>
      </c>
      <c r="BC138" s="268">
        <f t="shared" si="132"/>
        <v>11.2</v>
      </c>
      <c r="BD138" s="269">
        <f t="shared" si="133"/>
        <v>14</v>
      </c>
      <c r="BE138" s="272">
        <f t="shared" si="134"/>
        <v>12</v>
      </c>
      <c r="BF138" s="273">
        <f t="shared" si="135"/>
        <v>15</v>
      </c>
      <c r="BG138" s="217" t="s">
        <v>177</v>
      </c>
      <c r="BH138" s="200" t="s">
        <v>177</v>
      </c>
    </row>
    <row r="139" spans="32:60" x14ac:dyDescent="0.25">
      <c r="AF139" s="52" t="s">
        <v>98</v>
      </c>
      <c r="AG139" s="5" t="s">
        <v>35</v>
      </c>
      <c r="AH139" s="226" t="s">
        <v>21</v>
      </c>
      <c r="AI139" s="236">
        <v>12</v>
      </c>
      <c r="AJ139" s="244">
        <v>14</v>
      </c>
      <c r="AK139" s="256">
        <f t="shared" si="128"/>
        <v>13.200000000000001</v>
      </c>
      <c r="AL139" s="257">
        <f t="shared" si="126"/>
        <v>15.400000000000002</v>
      </c>
      <c r="AM139" s="256">
        <f t="shared" si="128"/>
        <v>13.200000000000001</v>
      </c>
      <c r="AN139" s="252">
        <f t="shared" si="126"/>
        <v>15.400000000000002</v>
      </c>
      <c r="AO139" s="258">
        <f t="shared" ref="AO139:AO145" si="137">$AI139*$AV$3</f>
        <v>14.399999999999999</v>
      </c>
      <c r="AP139" s="259">
        <f t="shared" si="136"/>
        <v>16.8</v>
      </c>
      <c r="AQ139" s="258">
        <f t="shared" ref="AQ139:AQ145" si="138">$AI139*$AV$3</f>
        <v>14.399999999999999</v>
      </c>
      <c r="AR139" s="259">
        <f t="shared" si="136"/>
        <v>16.8</v>
      </c>
      <c r="AS139" s="258">
        <f t="shared" si="129"/>
        <v>14.399999999999999</v>
      </c>
      <c r="AT139" s="259">
        <f t="shared" si="127"/>
        <v>16.8</v>
      </c>
      <c r="AU139" s="258">
        <f t="shared" si="129"/>
        <v>14.399999999999999</v>
      </c>
      <c r="AV139" s="253">
        <f t="shared" si="127"/>
        <v>16.8</v>
      </c>
      <c r="AW139" s="258">
        <f t="shared" si="129"/>
        <v>14.399999999999999</v>
      </c>
      <c r="AX139" s="259">
        <f t="shared" si="127"/>
        <v>16.8</v>
      </c>
      <c r="AY139" s="260">
        <f t="shared" si="130"/>
        <v>15.600000000000001</v>
      </c>
      <c r="AZ139" s="261">
        <f t="shared" si="131"/>
        <v>18.2</v>
      </c>
      <c r="BA139" s="260">
        <f t="shared" si="130"/>
        <v>15.600000000000001</v>
      </c>
      <c r="BB139" s="261">
        <f t="shared" si="131"/>
        <v>18.2</v>
      </c>
      <c r="BC139" s="268">
        <f t="shared" si="132"/>
        <v>16.799999999999997</v>
      </c>
      <c r="BD139" s="269">
        <f t="shared" si="133"/>
        <v>19.599999999999998</v>
      </c>
      <c r="BE139" s="272">
        <f t="shared" si="134"/>
        <v>18</v>
      </c>
      <c r="BF139" s="273">
        <f t="shared" si="135"/>
        <v>21</v>
      </c>
      <c r="BG139" s="217" t="s">
        <v>177</v>
      </c>
      <c r="BH139" s="200" t="s">
        <v>177</v>
      </c>
    </row>
    <row r="140" spans="32:60" x14ac:dyDescent="0.25">
      <c r="AF140" s="52" t="s">
        <v>98</v>
      </c>
      <c r="AG140" s="5" t="s">
        <v>36</v>
      </c>
      <c r="AH140" s="226" t="s">
        <v>21</v>
      </c>
      <c r="AI140" s="236">
        <v>14</v>
      </c>
      <c r="AJ140" s="244">
        <v>16</v>
      </c>
      <c r="AK140" s="256">
        <f t="shared" si="128"/>
        <v>15.400000000000002</v>
      </c>
      <c r="AL140" s="257">
        <f t="shared" si="126"/>
        <v>17.600000000000001</v>
      </c>
      <c r="AM140" s="256">
        <f t="shared" si="128"/>
        <v>15.400000000000002</v>
      </c>
      <c r="AN140" s="252">
        <f t="shared" si="126"/>
        <v>17.600000000000001</v>
      </c>
      <c r="AO140" s="258">
        <f t="shared" si="137"/>
        <v>16.8</v>
      </c>
      <c r="AP140" s="259">
        <f t="shared" si="136"/>
        <v>19.2</v>
      </c>
      <c r="AQ140" s="258">
        <f t="shared" si="138"/>
        <v>16.8</v>
      </c>
      <c r="AR140" s="259">
        <f t="shared" si="136"/>
        <v>19.2</v>
      </c>
      <c r="AS140" s="258">
        <f t="shared" si="129"/>
        <v>16.8</v>
      </c>
      <c r="AT140" s="259">
        <f t="shared" si="127"/>
        <v>19.2</v>
      </c>
      <c r="AU140" s="258">
        <f t="shared" si="129"/>
        <v>16.8</v>
      </c>
      <c r="AV140" s="253">
        <f t="shared" si="127"/>
        <v>19.2</v>
      </c>
      <c r="AW140" s="258">
        <f t="shared" si="129"/>
        <v>16.8</v>
      </c>
      <c r="AX140" s="259">
        <f t="shared" si="127"/>
        <v>19.2</v>
      </c>
      <c r="AY140" s="260">
        <f t="shared" si="130"/>
        <v>18.2</v>
      </c>
      <c r="AZ140" s="261">
        <f t="shared" si="131"/>
        <v>20.8</v>
      </c>
      <c r="BA140" s="260">
        <f t="shared" si="130"/>
        <v>18.2</v>
      </c>
      <c r="BB140" s="261">
        <f t="shared" si="131"/>
        <v>20.8</v>
      </c>
      <c r="BC140" s="268">
        <f t="shared" si="132"/>
        <v>19.599999999999998</v>
      </c>
      <c r="BD140" s="269">
        <f t="shared" si="133"/>
        <v>22.4</v>
      </c>
      <c r="BE140" s="272">
        <f t="shared" si="134"/>
        <v>21</v>
      </c>
      <c r="BF140" s="273">
        <f t="shared" si="135"/>
        <v>24</v>
      </c>
      <c r="BG140" s="217" t="s">
        <v>177</v>
      </c>
      <c r="BH140" s="200" t="s">
        <v>177</v>
      </c>
    </row>
    <row r="141" spans="32:60" x14ac:dyDescent="0.25">
      <c r="AF141" s="52" t="s">
        <v>98</v>
      </c>
      <c r="AG141" s="5" t="s">
        <v>92</v>
      </c>
      <c r="AH141" s="226" t="s">
        <v>21</v>
      </c>
      <c r="AI141" s="236">
        <v>18</v>
      </c>
      <c r="AJ141" s="250">
        <v>20</v>
      </c>
      <c r="AK141" s="256">
        <f t="shared" si="128"/>
        <v>19.8</v>
      </c>
      <c r="AL141" s="257">
        <f t="shared" si="126"/>
        <v>22</v>
      </c>
      <c r="AM141" s="256">
        <f t="shared" si="128"/>
        <v>19.8</v>
      </c>
      <c r="AN141" s="252">
        <f t="shared" si="126"/>
        <v>22</v>
      </c>
      <c r="AO141" s="258">
        <f t="shared" si="137"/>
        <v>21.599999999999998</v>
      </c>
      <c r="AP141" s="259">
        <f t="shared" si="136"/>
        <v>24</v>
      </c>
      <c r="AQ141" s="258">
        <f t="shared" si="138"/>
        <v>21.599999999999998</v>
      </c>
      <c r="AR141" s="259">
        <f t="shared" si="136"/>
        <v>24</v>
      </c>
      <c r="AS141" s="258">
        <f t="shared" si="129"/>
        <v>21.599999999999998</v>
      </c>
      <c r="AT141" s="259">
        <f t="shared" si="127"/>
        <v>24</v>
      </c>
      <c r="AU141" s="258">
        <f t="shared" si="129"/>
        <v>21.599999999999998</v>
      </c>
      <c r="AV141" s="253">
        <f t="shared" si="127"/>
        <v>24</v>
      </c>
      <c r="AW141" s="258">
        <f t="shared" si="129"/>
        <v>21.599999999999998</v>
      </c>
      <c r="AX141" s="259">
        <f t="shared" si="127"/>
        <v>24</v>
      </c>
      <c r="AY141" s="260">
        <f t="shared" si="130"/>
        <v>23.400000000000002</v>
      </c>
      <c r="AZ141" s="261">
        <f t="shared" si="131"/>
        <v>26</v>
      </c>
      <c r="BA141" s="260">
        <f t="shared" si="130"/>
        <v>23.400000000000002</v>
      </c>
      <c r="BB141" s="261">
        <f t="shared" si="131"/>
        <v>26</v>
      </c>
      <c r="BC141" s="268">
        <f t="shared" si="132"/>
        <v>25.2</v>
      </c>
      <c r="BD141" s="269">
        <f t="shared" si="133"/>
        <v>28</v>
      </c>
      <c r="BE141" s="272">
        <f t="shared" si="134"/>
        <v>27</v>
      </c>
      <c r="BF141" s="273">
        <f t="shared" si="135"/>
        <v>30</v>
      </c>
      <c r="BG141" s="217" t="s">
        <v>177</v>
      </c>
      <c r="BH141" s="200" t="s">
        <v>177</v>
      </c>
    </row>
    <row r="142" spans="32:60" x14ac:dyDescent="0.25">
      <c r="AF142" s="52" t="s">
        <v>99</v>
      </c>
      <c r="AG142" s="5" t="s">
        <v>93</v>
      </c>
      <c r="AH142" s="226" t="s">
        <v>21</v>
      </c>
      <c r="AI142" s="236">
        <v>8</v>
      </c>
      <c r="AJ142" s="244">
        <v>10</v>
      </c>
      <c r="AK142" s="256">
        <f t="shared" si="128"/>
        <v>8.8000000000000007</v>
      </c>
      <c r="AL142" s="257">
        <f t="shared" si="126"/>
        <v>11</v>
      </c>
      <c r="AM142" s="258">
        <f>$AI142*$AV$3</f>
        <v>9.6</v>
      </c>
      <c r="AN142" s="253">
        <f t="shared" si="136"/>
        <v>12</v>
      </c>
      <c r="AO142" s="258">
        <f t="shared" si="137"/>
        <v>9.6</v>
      </c>
      <c r="AP142" s="259">
        <f t="shared" si="136"/>
        <v>12</v>
      </c>
      <c r="AQ142" s="258">
        <f t="shared" si="138"/>
        <v>9.6</v>
      </c>
      <c r="AR142" s="259">
        <f t="shared" si="136"/>
        <v>12</v>
      </c>
      <c r="AS142" s="258">
        <f t="shared" si="129"/>
        <v>9.6</v>
      </c>
      <c r="AT142" s="259">
        <f t="shared" si="127"/>
        <v>12</v>
      </c>
      <c r="AU142" s="260">
        <f t="shared" si="130"/>
        <v>10.4</v>
      </c>
      <c r="AV142" s="262">
        <f t="shared" ref="AR142:AV157" si="139">$AJ142*$AX$3</f>
        <v>13</v>
      </c>
      <c r="AW142" s="260">
        <f t="shared" si="130"/>
        <v>10.4</v>
      </c>
      <c r="AX142" s="261">
        <f t="shared" si="131"/>
        <v>13</v>
      </c>
      <c r="AY142" s="268">
        <f t="shared" si="132"/>
        <v>11.2</v>
      </c>
      <c r="AZ142" s="269">
        <f t="shared" si="133"/>
        <v>14</v>
      </c>
      <c r="BA142" s="268">
        <f t="shared" si="132"/>
        <v>11.2</v>
      </c>
      <c r="BB142" s="269">
        <f t="shared" si="133"/>
        <v>14</v>
      </c>
      <c r="BC142" s="272">
        <f t="shared" si="134"/>
        <v>12</v>
      </c>
      <c r="BD142" s="273">
        <f t="shared" si="135"/>
        <v>15</v>
      </c>
      <c r="BE142" s="274" t="s">
        <v>177</v>
      </c>
      <c r="BF142" s="275" t="s">
        <v>177</v>
      </c>
      <c r="BG142" s="217" t="s">
        <v>177</v>
      </c>
      <c r="BH142" s="200" t="s">
        <v>177</v>
      </c>
    </row>
    <row r="143" spans="32:60" x14ac:dyDescent="0.25">
      <c r="AF143" s="52" t="s">
        <v>99</v>
      </c>
      <c r="AG143" s="5" t="s">
        <v>35</v>
      </c>
      <c r="AH143" s="226" t="s">
        <v>21</v>
      </c>
      <c r="AI143" s="236">
        <v>12</v>
      </c>
      <c r="AJ143" s="244">
        <v>14</v>
      </c>
      <c r="AK143" s="256">
        <f t="shared" si="128"/>
        <v>13.200000000000001</v>
      </c>
      <c r="AL143" s="257">
        <f t="shared" si="126"/>
        <v>15.400000000000002</v>
      </c>
      <c r="AM143" s="258">
        <f t="shared" ref="AM143:AM157" si="140">$AI143*$AV$3</f>
        <v>14.399999999999999</v>
      </c>
      <c r="AN143" s="253">
        <f t="shared" si="136"/>
        <v>16.8</v>
      </c>
      <c r="AO143" s="258">
        <f t="shared" si="137"/>
        <v>14.399999999999999</v>
      </c>
      <c r="AP143" s="259">
        <f t="shared" si="136"/>
        <v>16.8</v>
      </c>
      <c r="AQ143" s="258">
        <f t="shared" si="138"/>
        <v>14.399999999999999</v>
      </c>
      <c r="AR143" s="259">
        <f t="shared" si="136"/>
        <v>16.8</v>
      </c>
      <c r="AS143" s="258">
        <f t="shared" si="129"/>
        <v>14.399999999999999</v>
      </c>
      <c r="AT143" s="259">
        <f t="shared" si="127"/>
        <v>16.8</v>
      </c>
      <c r="AU143" s="260">
        <f t="shared" si="130"/>
        <v>15.600000000000001</v>
      </c>
      <c r="AV143" s="262">
        <f t="shared" si="139"/>
        <v>18.2</v>
      </c>
      <c r="AW143" s="260">
        <f t="shared" si="130"/>
        <v>15.600000000000001</v>
      </c>
      <c r="AX143" s="261">
        <f t="shared" si="131"/>
        <v>18.2</v>
      </c>
      <c r="AY143" s="268">
        <f t="shared" si="132"/>
        <v>16.799999999999997</v>
      </c>
      <c r="AZ143" s="269">
        <f t="shared" si="133"/>
        <v>19.599999999999998</v>
      </c>
      <c r="BA143" s="268">
        <f t="shared" si="132"/>
        <v>16.799999999999997</v>
      </c>
      <c r="BB143" s="269">
        <f t="shared" si="133"/>
        <v>19.599999999999998</v>
      </c>
      <c r="BC143" s="272">
        <f t="shared" si="134"/>
        <v>18</v>
      </c>
      <c r="BD143" s="273">
        <f t="shared" si="135"/>
        <v>21</v>
      </c>
      <c r="BE143" s="274" t="s">
        <v>177</v>
      </c>
      <c r="BF143" s="275" t="s">
        <v>177</v>
      </c>
      <c r="BG143" s="217" t="s">
        <v>177</v>
      </c>
      <c r="BH143" s="200" t="s">
        <v>177</v>
      </c>
    </row>
    <row r="144" spans="32:60" x14ac:dyDescent="0.25">
      <c r="AF144" s="52" t="s">
        <v>99</v>
      </c>
      <c r="AG144" s="5" t="s">
        <v>36</v>
      </c>
      <c r="AH144" s="226" t="s">
        <v>21</v>
      </c>
      <c r="AI144" s="236">
        <v>14</v>
      </c>
      <c r="AJ144" s="244">
        <v>16</v>
      </c>
      <c r="AK144" s="256">
        <f t="shared" si="128"/>
        <v>15.400000000000002</v>
      </c>
      <c r="AL144" s="257">
        <f t="shared" si="126"/>
        <v>17.600000000000001</v>
      </c>
      <c r="AM144" s="258">
        <f t="shared" si="140"/>
        <v>16.8</v>
      </c>
      <c r="AN144" s="253">
        <f t="shared" si="136"/>
        <v>19.2</v>
      </c>
      <c r="AO144" s="258">
        <f t="shared" si="137"/>
        <v>16.8</v>
      </c>
      <c r="AP144" s="259">
        <f t="shared" si="136"/>
        <v>19.2</v>
      </c>
      <c r="AQ144" s="258">
        <f t="shared" si="138"/>
        <v>16.8</v>
      </c>
      <c r="AR144" s="259">
        <f t="shared" si="136"/>
        <v>19.2</v>
      </c>
      <c r="AS144" s="258">
        <f t="shared" si="129"/>
        <v>16.8</v>
      </c>
      <c r="AT144" s="259">
        <f t="shared" si="127"/>
        <v>19.2</v>
      </c>
      <c r="AU144" s="260">
        <f t="shared" si="130"/>
        <v>18.2</v>
      </c>
      <c r="AV144" s="262">
        <f t="shared" si="139"/>
        <v>20.8</v>
      </c>
      <c r="AW144" s="260">
        <f t="shared" si="130"/>
        <v>18.2</v>
      </c>
      <c r="AX144" s="261">
        <f t="shared" si="131"/>
        <v>20.8</v>
      </c>
      <c r="AY144" s="268">
        <f t="shared" si="132"/>
        <v>19.599999999999998</v>
      </c>
      <c r="AZ144" s="269">
        <f t="shared" si="133"/>
        <v>22.4</v>
      </c>
      <c r="BA144" s="268">
        <f t="shared" si="132"/>
        <v>19.599999999999998</v>
      </c>
      <c r="BB144" s="269">
        <f t="shared" si="133"/>
        <v>22.4</v>
      </c>
      <c r="BC144" s="272">
        <f t="shared" si="134"/>
        <v>21</v>
      </c>
      <c r="BD144" s="273">
        <f t="shared" si="135"/>
        <v>24</v>
      </c>
      <c r="BE144" s="274" t="s">
        <v>177</v>
      </c>
      <c r="BF144" s="275" t="s">
        <v>177</v>
      </c>
      <c r="BG144" s="217" t="s">
        <v>177</v>
      </c>
      <c r="BH144" s="200" t="s">
        <v>177</v>
      </c>
    </row>
    <row r="145" spans="32:60" x14ac:dyDescent="0.25">
      <c r="AF145" s="52" t="s">
        <v>99</v>
      </c>
      <c r="AG145" s="5" t="s">
        <v>92</v>
      </c>
      <c r="AH145" s="226" t="s">
        <v>21</v>
      </c>
      <c r="AI145" s="236">
        <v>18</v>
      </c>
      <c r="AJ145" s="250">
        <v>20</v>
      </c>
      <c r="AK145" s="256">
        <f t="shared" si="128"/>
        <v>19.8</v>
      </c>
      <c r="AL145" s="257">
        <f t="shared" si="126"/>
        <v>22</v>
      </c>
      <c r="AM145" s="258">
        <f t="shared" si="140"/>
        <v>21.599999999999998</v>
      </c>
      <c r="AN145" s="253">
        <f t="shared" si="136"/>
        <v>24</v>
      </c>
      <c r="AO145" s="258">
        <f t="shared" si="137"/>
        <v>21.599999999999998</v>
      </c>
      <c r="AP145" s="259">
        <f t="shared" si="136"/>
        <v>24</v>
      </c>
      <c r="AQ145" s="258">
        <f t="shared" si="138"/>
        <v>21.599999999999998</v>
      </c>
      <c r="AR145" s="259">
        <f t="shared" si="136"/>
        <v>24</v>
      </c>
      <c r="AS145" s="258">
        <f t="shared" si="129"/>
        <v>21.599999999999998</v>
      </c>
      <c r="AT145" s="259">
        <f t="shared" si="127"/>
        <v>24</v>
      </c>
      <c r="AU145" s="260">
        <f t="shared" si="130"/>
        <v>23.400000000000002</v>
      </c>
      <c r="AV145" s="262">
        <f t="shared" si="139"/>
        <v>26</v>
      </c>
      <c r="AW145" s="260">
        <f t="shared" si="130"/>
        <v>23.400000000000002</v>
      </c>
      <c r="AX145" s="261">
        <f t="shared" si="131"/>
        <v>26</v>
      </c>
      <c r="AY145" s="268">
        <f t="shared" si="132"/>
        <v>25.2</v>
      </c>
      <c r="AZ145" s="269">
        <f t="shared" si="133"/>
        <v>28</v>
      </c>
      <c r="BA145" s="268">
        <f t="shared" si="132"/>
        <v>25.2</v>
      </c>
      <c r="BB145" s="269">
        <f t="shared" si="133"/>
        <v>28</v>
      </c>
      <c r="BC145" s="272">
        <f t="shared" si="134"/>
        <v>27</v>
      </c>
      <c r="BD145" s="273">
        <f t="shared" si="135"/>
        <v>30</v>
      </c>
      <c r="BE145" s="274" t="s">
        <v>177</v>
      </c>
      <c r="BF145" s="275" t="s">
        <v>177</v>
      </c>
      <c r="BG145" s="217" t="s">
        <v>177</v>
      </c>
      <c r="BH145" s="200" t="s">
        <v>177</v>
      </c>
    </row>
    <row r="146" spans="32:60" x14ac:dyDescent="0.25">
      <c r="AF146" s="52" t="s">
        <v>78</v>
      </c>
      <c r="AG146" s="5" t="s">
        <v>93</v>
      </c>
      <c r="AH146" s="226" t="s">
        <v>21</v>
      </c>
      <c r="AI146" s="236">
        <v>10</v>
      </c>
      <c r="AJ146" s="244">
        <v>12</v>
      </c>
      <c r="AK146" s="258">
        <f>$AI146*$AV$3</f>
        <v>12</v>
      </c>
      <c r="AL146" s="259">
        <f t="shared" si="136"/>
        <v>14.399999999999999</v>
      </c>
      <c r="AM146" s="258">
        <f t="shared" si="140"/>
        <v>12</v>
      </c>
      <c r="AN146" s="253">
        <f t="shared" si="136"/>
        <v>14.399999999999999</v>
      </c>
      <c r="AO146" s="258">
        <f t="shared" si="128"/>
        <v>11</v>
      </c>
      <c r="AP146" s="259">
        <f t="shared" si="136"/>
        <v>14.399999999999999</v>
      </c>
      <c r="AQ146" s="260">
        <f t="shared" ref="AQ146:AU157" si="141">$AI146*$AX$3</f>
        <v>13</v>
      </c>
      <c r="AR146" s="261">
        <f t="shared" si="139"/>
        <v>15.600000000000001</v>
      </c>
      <c r="AS146" s="260">
        <f t="shared" si="141"/>
        <v>13</v>
      </c>
      <c r="AT146" s="261">
        <f t="shared" si="139"/>
        <v>15.600000000000001</v>
      </c>
      <c r="AU146" s="260">
        <f t="shared" si="141"/>
        <v>13</v>
      </c>
      <c r="AV146" s="262">
        <f t="shared" si="139"/>
        <v>15.600000000000001</v>
      </c>
      <c r="AW146" s="268">
        <f t="shared" si="132"/>
        <v>14</v>
      </c>
      <c r="AX146" s="269">
        <f t="shared" si="133"/>
        <v>16.799999999999997</v>
      </c>
      <c r="AY146" s="272">
        <f t="shared" ref="AY146:AY153" si="142">$AI146*$BB$3</f>
        <v>15</v>
      </c>
      <c r="AZ146" s="273">
        <f t="shared" ref="AZ146:AZ153" si="143">$AJ146*$BB$3</f>
        <v>18</v>
      </c>
      <c r="BA146" s="272">
        <f t="shared" ref="BA146:BA153" si="144">$AI146*$BB$3</f>
        <v>15</v>
      </c>
      <c r="BB146" s="273">
        <f t="shared" ref="BB146:BB153" si="145">$AJ146*$BB$3</f>
        <v>18</v>
      </c>
      <c r="BC146" s="274" t="s">
        <v>177</v>
      </c>
      <c r="BD146" s="275" t="s">
        <v>177</v>
      </c>
      <c r="BE146" s="274" t="s">
        <v>177</v>
      </c>
      <c r="BF146" s="275" t="s">
        <v>177</v>
      </c>
      <c r="BG146" s="217" t="s">
        <v>177</v>
      </c>
      <c r="BH146" s="200" t="s">
        <v>177</v>
      </c>
    </row>
    <row r="147" spans="32:60" x14ac:dyDescent="0.25">
      <c r="AF147" s="52" t="s">
        <v>78</v>
      </c>
      <c r="AG147" s="5" t="s">
        <v>35</v>
      </c>
      <c r="AH147" s="226" t="s">
        <v>21</v>
      </c>
      <c r="AI147" s="236">
        <v>14</v>
      </c>
      <c r="AJ147" s="244">
        <v>16</v>
      </c>
      <c r="AK147" s="258">
        <f t="shared" ref="AK147:AK161" si="146">$AI147*$AV$3</f>
        <v>16.8</v>
      </c>
      <c r="AL147" s="259">
        <f t="shared" si="136"/>
        <v>19.2</v>
      </c>
      <c r="AM147" s="258">
        <f t="shared" si="140"/>
        <v>16.8</v>
      </c>
      <c r="AN147" s="253">
        <f t="shared" si="136"/>
        <v>19.2</v>
      </c>
      <c r="AO147" s="258">
        <f t="shared" si="128"/>
        <v>15.400000000000002</v>
      </c>
      <c r="AP147" s="259">
        <f t="shared" si="136"/>
        <v>19.2</v>
      </c>
      <c r="AQ147" s="260">
        <f t="shared" si="141"/>
        <v>18.2</v>
      </c>
      <c r="AR147" s="261">
        <f t="shared" si="139"/>
        <v>20.8</v>
      </c>
      <c r="AS147" s="260">
        <f t="shared" si="141"/>
        <v>18.2</v>
      </c>
      <c r="AT147" s="261">
        <f t="shared" si="139"/>
        <v>20.8</v>
      </c>
      <c r="AU147" s="260">
        <f t="shared" si="141"/>
        <v>18.2</v>
      </c>
      <c r="AV147" s="262">
        <f t="shared" si="139"/>
        <v>20.8</v>
      </c>
      <c r="AW147" s="268">
        <f t="shared" si="132"/>
        <v>19.599999999999998</v>
      </c>
      <c r="AX147" s="269">
        <f t="shared" si="133"/>
        <v>22.4</v>
      </c>
      <c r="AY147" s="272">
        <f t="shared" si="142"/>
        <v>21</v>
      </c>
      <c r="AZ147" s="273">
        <f t="shared" si="143"/>
        <v>24</v>
      </c>
      <c r="BA147" s="272">
        <f t="shared" si="144"/>
        <v>21</v>
      </c>
      <c r="BB147" s="273">
        <f t="shared" si="145"/>
        <v>24</v>
      </c>
      <c r="BC147" s="274" t="s">
        <v>177</v>
      </c>
      <c r="BD147" s="275" t="s">
        <v>177</v>
      </c>
      <c r="BE147" s="274" t="s">
        <v>177</v>
      </c>
      <c r="BF147" s="275" t="s">
        <v>177</v>
      </c>
      <c r="BG147" s="217" t="s">
        <v>177</v>
      </c>
      <c r="BH147" s="200" t="s">
        <v>177</v>
      </c>
    </row>
    <row r="148" spans="32:60" x14ac:dyDescent="0.25">
      <c r="AF148" s="52" t="s">
        <v>78</v>
      </c>
      <c r="AG148" s="5" t="s">
        <v>36</v>
      </c>
      <c r="AH148" s="226" t="s">
        <v>21</v>
      </c>
      <c r="AI148" s="236">
        <v>16</v>
      </c>
      <c r="AJ148" s="244">
        <v>18</v>
      </c>
      <c r="AK148" s="258">
        <f t="shared" si="146"/>
        <v>19.2</v>
      </c>
      <c r="AL148" s="259">
        <f t="shared" si="136"/>
        <v>21.599999999999998</v>
      </c>
      <c r="AM148" s="258">
        <f t="shared" si="140"/>
        <v>19.2</v>
      </c>
      <c r="AN148" s="253">
        <f t="shared" si="136"/>
        <v>21.599999999999998</v>
      </c>
      <c r="AO148" s="258">
        <f t="shared" si="128"/>
        <v>17.600000000000001</v>
      </c>
      <c r="AP148" s="259">
        <f t="shared" si="136"/>
        <v>21.599999999999998</v>
      </c>
      <c r="AQ148" s="260">
        <f t="shared" si="141"/>
        <v>20.8</v>
      </c>
      <c r="AR148" s="261">
        <f t="shared" si="139"/>
        <v>23.400000000000002</v>
      </c>
      <c r="AS148" s="260">
        <f t="shared" si="141"/>
        <v>20.8</v>
      </c>
      <c r="AT148" s="261">
        <f t="shared" si="139"/>
        <v>23.400000000000002</v>
      </c>
      <c r="AU148" s="260">
        <f t="shared" si="141"/>
        <v>20.8</v>
      </c>
      <c r="AV148" s="262">
        <f t="shared" si="139"/>
        <v>23.400000000000002</v>
      </c>
      <c r="AW148" s="268">
        <f t="shared" si="132"/>
        <v>22.4</v>
      </c>
      <c r="AX148" s="269">
        <f t="shared" si="133"/>
        <v>25.2</v>
      </c>
      <c r="AY148" s="272">
        <f t="shared" si="142"/>
        <v>24</v>
      </c>
      <c r="AZ148" s="273">
        <f t="shared" si="143"/>
        <v>27</v>
      </c>
      <c r="BA148" s="272">
        <f t="shared" si="144"/>
        <v>24</v>
      </c>
      <c r="BB148" s="273">
        <f t="shared" si="145"/>
        <v>27</v>
      </c>
      <c r="BC148" s="274" t="s">
        <v>177</v>
      </c>
      <c r="BD148" s="275" t="s">
        <v>177</v>
      </c>
      <c r="BE148" s="274" t="s">
        <v>177</v>
      </c>
      <c r="BF148" s="275" t="s">
        <v>177</v>
      </c>
      <c r="BG148" s="217" t="s">
        <v>177</v>
      </c>
      <c r="BH148" s="200" t="s">
        <v>177</v>
      </c>
    </row>
    <row r="149" spans="32:60" x14ac:dyDescent="0.25">
      <c r="AF149" s="52" t="s">
        <v>78</v>
      </c>
      <c r="AG149" s="5" t="s">
        <v>92</v>
      </c>
      <c r="AH149" s="226" t="s">
        <v>21</v>
      </c>
      <c r="AI149" s="236">
        <v>20</v>
      </c>
      <c r="AJ149" s="244">
        <v>22</v>
      </c>
      <c r="AK149" s="258">
        <f t="shared" si="146"/>
        <v>24</v>
      </c>
      <c r="AL149" s="259">
        <f t="shared" si="136"/>
        <v>26.4</v>
      </c>
      <c r="AM149" s="258">
        <f t="shared" si="140"/>
        <v>24</v>
      </c>
      <c r="AN149" s="253">
        <f t="shared" si="136"/>
        <v>26.4</v>
      </c>
      <c r="AO149" s="258">
        <f t="shared" si="128"/>
        <v>22</v>
      </c>
      <c r="AP149" s="259">
        <f t="shared" si="136"/>
        <v>26.4</v>
      </c>
      <c r="AQ149" s="260">
        <f t="shared" si="141"/>
        <v>26</v>
      </c>
      <c r="AR149" s="261">
        <f t="shared" si="139"/>
        <v>28.6</v>
      </c>
      <c r="AS149" s="260">
        <f t="shared" si="141"/>
        <v>26</v>
      </c>
      <c r="AT149" s="261">
        <f t="shared" si="139"/>
        <v>28.6</v>
      </c>
      <c r="AU149" s="260">
        <f t="shared" si="141"/>
        <v>26</v>
      </c>
      <c r="AV149" s="262">
        <f t="shared" si="139"/>
        <v>28.6</v>
      </c>
      <c r="AW149" s="268">
        <f t="shared" si="132"/>
        <v>28</v>
      </c>
      <c r="AX149" s="269">
        <f t="shared" si="133"/>
        <v>30.799999999999997</v>
      </c>
      <c r="AY149" s="272">
        <f t="shared" si="142"/>
        <v>30</v>
      </c>
      <c r="AZ149" s="273">
        <f t="shared" si="143"/>
        <v>33</v>
      </c>
      <c r="BA149" s="272">
        <f t="shared" si="144"/>
        <v>30</v>
      </c>
      <c r="BB149" s="273">
        <f t="shared" si="145"/>
        <v>33</v>
      </c>
      <c r="BC149" s="274" t="s">
        <v>177</v>
      </c>
      <c r="BD149" s="275" t="s">
        <v>177</v>
      </c>
      <c r="BE149" s="274" t="s">
        <v>177</v>
      </c>
      <c r="BF149" s="275" t="s">
        <v>177</v>
      </c>
      <c r="BG149" s="217" t="s">
        <v>177</v>
      </c>
      <c r="BH149" s="200" t="s">
        <v>177</v>
      </c>
    </row>
    <row r="150" spans="32:60" x14ac:dyDescent="0.25">
      <c r="AF150" s="52" t="s">
        <v>79</v>
      </c>
      <c r="AG150" s="5" t="s">
        <v>93</v>
      </c>
      <c r="AH150" s="226" t="s">
        <v>21</v>
      </c>
      <c r="AI150" s="236">
        <v>12</v>
      </c>
      <c r="AJ150" s="244">
        <v>14</v>
      </c>
      <c r="AK150" s="258">
        <f t="shared" si="146"/>
        <v>14.399999999999999</v>
      </c>
      <c r="AL150" s="259">
        <f t="shared" si="136"/>
        <v>16.8</v>
      </c>
      <c r="AM150" s="258">
        <f t="shared" si="140"/>
        <v>14.399999999999999</v>
      </c>
      <c r="AN150" s="253">
        <f t="shared" si="136"/>
        <v>16.8</v>
      </c>
      <c r="AO150" s="258">
        <f t="shared" si="128"/>
        <v>13.200000000000001</v>
      </c>
      <c r="AP150" s="259">
        <f t="shared" si="136"/>
        <v>16.8</v>
      </c>
      <c r="AQ150" s="260">
        <f t="shared" si="141"/>
        <v>15.600000000000001</v>
      </c>
      <c r="AR150" s="261">
        <f t="shared" si="139"/>
        <v>18.2</v>
      </c>
      <c r="AS150" s="260">
        <f t="shared" si="141"/>
        <v>15.600000000000001</v>
      </c>
      <c r="AT150" s="261">
        <f t="shared" si="139"/>
        <v>18.2</v>
      </c>
      <c r="AU150" s="260">
        <f t="shared" si="141"/>
        <v>15.600000000000001</v>
      </c>
      <c r="AV150" s="262">
        <f t="shared" si="139"/>
        <v>18.2</v>
      </c>
      <c r="AW150" s="268">
        <f t="shared" si="132"/>
        <v>16.799999999999997</v>
      </c>
      <c r="AX150" s="269">
        <f t="shared" si="133"/>
        <v>19.599999999999998</v>
      </c>
      <c r="AY150" s="272">
        <f t="shared" si="142"/>
        <v>18</v>
      </c>
      <c r="AZ150" s="273">
        <f t="shared" si="143"/>
        <v>21</v>
      </c>
      <c r="BA150" s="272">
        <f t="shared" si="144"/>
        <v>18</v>
      </c>
      <c r="BB150" s="273">
        <f t="shared" si="145"/>
        <v>21</v>
      </c>
      <c r="BC150" s="274" t="s">
        <v>177</v>
      </c>
      <c r="BD150" s="275" t="s">
        <v>177</v>
      </c>
      <c r="BE150" s="274" t="s">
        <v>177</v>
      </c>
      <c r="BF150" s="275" t="s">
        <v>177</v>
      </c>
      <c r="BG150" s="217" t="s">
        <v>177</v>
      </c>
      <c r="BH150" s="200" t="s">
        <v>177</v>
      </c>
    </row>
    <row r="151" spans="32:60" x14ac:dyDescent="0.25">
      <c r="AF151" s="52" t="s">
        <v>79</v>
      </c>
      <c r="AG151" s="5" t="s">
        <v>35</v>
      </c>
      <c r="AH151" s="226" t="s">
        <v>21</v>
      </c>
      <c r="AI151" s="236">
        <v>16</v>
      </c>
      <c r="AJ151" s="244">
        <v>18</v>
      </c>
      <c r="AK151" s="258">
        <f t="shared" si="146"/>
        <v>19.2</v>
      </c>
      <c r="AL151" s="259">
        <f t="shared" si="136"/>
        <v>21.599999999999998</v>
      </c>
      <c r="AM151" s="258">
        <f t="shared" si="140"/>
        <v>19.2</v>
      </c>
      <c r="AN151" s="253">
        <f t="shared" si="136"/>
        <v>21.599999999999998</v>
      </c>
      <c r="AO151" s="258">
        <f t="shared" ref="AO151:AO157" si="147">$AI151*$AT$3</f>
        <v>17.600000000000001</v>
      </c>
      <c r="AP151" s="259">
        <f t="shared" si="136"/>
        <v>21.599999999999998</v>
      </c>
      <c r="AQ151" s="260">
        <f t="shared" si="141"/>
        <v>20.8</v>
      </c>
      <c r="AR151" s="261">
        <f t="shared" si="139"/>
        <v>23.400000000000002</v>
      </c>
      <c r="AS151" s="260">
        <f t="shared" si="141"/>
        <v>20.8</v>
      </c>
      <c r="AT151" s="261">
        <f t="shared" si="139"/>
        <v>23.400000000000002</v>
      </c>
      <c r="AU151" s="260">
        <f t="shared" si="141"/>
        <v>20.8</v>
      </c>
      <c r="AV151" s="262">
        <f t="shared" si="139"/>
        <v>23.400000000000002</v>
      </c>
      <c r="AW151" s="268">
        <f t="shared" ref="AW151:AW153" si="148">$AI151*$AZ$3</f>
        <v>22.4</v>
      </c>
      <c r="AX151" s="269">
        <f t="shared" ref="AX151:AX153" si="149">$AJ151*$AZ$3</f>
        <v>25.2</v>
      </c>
      <c r="AY151" s="272">
        <f t="shared" si="142"/>
        <v>24</v>
      </c>
      <c r="AZ151" s="273">
        <f t="shared" si="143"/>
        <v>27</v>
      </c>
      <c r="BA151" s="272">
        <f t="shared" si="144"/>
        <v>24</v>
      </c>
      <c r="BB151" s="273">
        <f t="shared" si="145"/>
        <v>27</v>
      </c>
      <c r="BC151" s="274" t="s">
        <v>177</v>
      </c>
      <c r="BD151" s="275" t="s">
        <v>177</v>
      </c>
      <c r="BE151" s="274" t="s">
        <v>177</v>
      </c>
      <c r="BF151" s="275" t="s">
        <v>177</v>
      </c>
      <c r="BG151" s="217" t="s">
        <v>177</v>
      </c>
      <c r="BH151" s="200" t="s">
        <v>177</v>
      </c>
    </row>
    <row r="152" spans="32:60" x14ac:dyDescent="0.25">
      <c r="AF152" s="52" t="s">
        <v>79</v>
      </c>
      <c r="AG152" s="5" t="s">
        <v>36</v>
      </c>
      <c r="AH152" s="226" t="s">
        <v>21</v>
      </c>
      <c r="AI152" s="236">
        <v>18</v>
      </c>
      <c r="AJ152" s="244">
        <v>22</v>
      </c>
      <c r="AK152" s="258">
        <f t="shared" si="146"/>
        <v>21.599999999999998</v>
      </c>
      <c r="AL152" s="259">
        <f t="shared" si="136"/>
        <v>26.4</v>
      </c>
      <c r="AM152" s="258">
        <f t="shared" si="140"/>
        <v>21.599999999999998</v>
      </c>
      <c r="AN152" s="253">
        <f t="shared" si="136"/>
        <v>26.4</v>
      </c>
      <c r="AO152" s="258">
        <f t="shared" si="147"/>
        <v>19.8</v>
      </c>
      <c r="AP152" s="259">
        <f t="shared" si="136"/>
        <v>26.4</v>
      </c>
      <c r="AQ152" s="260">
        <f t="shared" si="141"/>
        <v>23.400000000000002</v>
      </c>
      <c r="AR152" s="261">
        <f t="shared" si="139"/>
        <v>28.6</v>
      </c>
      <c r="AS152" s="260">
        <f t="shared" si="141"/>
        <v>23.400000000000002</v>
      </c>
      <c r="AT152" s="261">
        <f t="shared" si="139"/>
        <v>28.6</v>
      </c>
      <c r="AU152" s="260">
        <f t="shared" si="141"/>
        <v>23.400000000000002</v>
      </c>
      <c r="AV152" s="262">
        <f t="shared" si="139"/>
        <v>28.6</v>
      </c>
      <c r="AW152" s="268">
        <f t="shared" si="148"/>
        <v>25.2</v>
      </c>
      <c r="AX152" s="269">
        <f t="shared" si="149"/>
        <v>30.799999999999997</v>
      </c>
      <c r="AY152" s="272">
        <f t="shared" si="142"/>
        <v>27</v>
      </c>
      <c r="AZ152" s="273">
        <f t="shared" si="143"/>
        <v>33</v>
      </c>
      <c r="BA152" s="272">
        <f t="shared" si="144"/>
        <v>27</v>
      </c>
      <c r="BB152" s="273">
        <f t="shared" si="145"/>
        <v>33</v>
      </c>
      <c r="BC152" s="274" t="s">
        <v>177</v>
      </c>
      <c r="BD152" s="275" t="s">
        <v>177</v>
      </c>
      <c r="BE152" s="274" t="s">
        <v>177</v>
      </c>
      <c r="BF152" s="275" t="s">
        <v>177</v>
      </c>
      <c r="BG152" s="217" t="s">
        <v>177</v>
      </c>
      <c r="BH152" s="200" t="s">
        <v>177</v>
      </c>
    </row>
    <row r="153" spans="32:60" x14ac:dyDescent="0.25">
      <c r="AF153" s="52" t="s">
        <v>79</v>
      </c>
      <c r="AG153" s="5" t="s">
        <v>92</v>
      </c>
      <c r="AH153" s="226" t="s">
        <v>21</v>
      </c>
      <c r="AI153" s="236">
        <v>24</v>
      </c>
      <c r="AJ153" s="244">
        <v>26</v>
      </c>
      <c r="AK153" s="258">
        <f t="shared" si="146"/>
        <v>28.799999999999997</v>
      </c>
      <c r="AL153" s="259">
        <f t="shared" si="136"/>
        <v>31.2</v>
      </c>
      <c r="AM153" s="258">
        <f t="shared" si="140"/>
        <v>28.799999999999997</v>
      </c>
      <c r="AN153" s="253">
        <f t="shared" si="136"/>
        <v>31.2</v>
      </c>
      <c r="AO153" s="258">
        <f t="shared" si="147"/>
        <v>26.400000000000002</v>
      </c>
      <c r="AP153" s="259">
        <f t="shared" si="136"/>
        <v>31.2</v>
      </c>
      <c r="AQ153" s="260">
        <f t="shared" si="141"/>
        <v>31.200000000000003</v>
      </c>
      <c r="AR153" s="261">
        <f t="shared" si="139"/>
        <v>33.800000000000004</v>
      </c>
      <c r="AS153" s="260">
        <f t="shared" si="141"/>
        <v>31.200000000000003</v>
      </c>
      <c r="AT153" s="261">
        <f t="shared" si="139"/>
        <v>33.800000000000004</v>
      </c>
      <c r="AU153" s="260">
        <f t="shared" si="141"/>
        <v>31.200000000000003</v>
      </c>
      <c r="AV153" s="262">
        <f t="shared" si="139"/>
        <v>33.800000000000004</v>
      </c>
      <c r="AW153" s="268">
        <f t="shared" si="148"/>
        <v>33.599999999999994</v>
      </c>
      <c r="AX153" s="269">
        <f t="shared" si="149"/>
        <v>36.4</v>
      </c>
      <c r="AY153" s="272">
        <f t="shared" si="142"/>
        <v>36</v>
      </c>
      <c r="AZ153" s="273">
        <f t="shared" si="143"/>
        <v>39</v>
      </c>
      <c r="BA153" s="272">
        <f t="shared" si="144"/>
        <v>36</v>
      </c>
      <c r="BB153" s="273">
        <f t="shared" si="145"/>
        <v>39</v>
      </c>
      <c r="BC153" s="274" t="s">
        <v>177</v>
      </c>
      <c r="BD153" s="275" t="s">
        <v>177</v>
      </c>
      <c r="BE153" s="274" t="s">
        <v>177</v>
      </c>
      <c r="BF153" s="275" t="s">
        <v>177</v>
      </c>
      <c r="BG153" s="217" t="s">
        <v>177</v>
      </c>
      <c r="BH153" s="200" t="s">
        <v>177</v>
      </c>
    </row>
    <row r="154" spans="32:60" x14ac:dyDescent="0.25">
      <c r="AF154" s="52" t="s">
        <v>100</v>
      </c>
      <c r="AG154" s="5" t="s">
        <v>93</v>
      </c>
      <c r="AH154" s="226" t="s">
        <v>21</v>
      </c>
      <c r="AI154" s="236">
        <v>14</v>
      </c>
      <c r="AJ154" s="244">
        <v>16</v>
      </c>
      <c r="AK154" s="258">
        <f t="shared" si="146"/>
        <v>16.8</v>
      </c>
      <c r="AL154" s="259">
        <f t="shared" ref="AL154:AL161" si="150">$AJ154*$AV$3</f>
        <v>19.2</v>
      </c>
      <c r="AM154" s="258">
        <f t="shared" si="140"/>
        <v>16.8</v>
      </c>
      <c r="AN154" s="253">
        <f t="shared" ref="AN154:AN157" si="151">$AJ154*$AV$3</f>
        <v>19.2</v>
      </c>
      <c r="AO154" s="258">
        <f t="shared" si="147"/>
        <v>15.400000000000002</v>
      </c>
      <c r="AP154" s="259">
        <f t="shared" ref="AP154:AP157" si="152">$AJ154*$AV$3</f>
        <v>19.2</v>
      </c>
      <c r="AQ154" s="260">
        <f t="shared" si="141"/>
        <v>18.2</v>
      </c>
      <c r="AR154" s="261">
        <f t="shared" si="139"/>
        <v>20.8</v>
      </c>
      <c r="AS154" s="268">
        <f t="shared" ref="AS154:AS157" si="153">$AI154*$AZ$3</f>
        <v>19.599999999999998</v>
      </c>
      <c r="AT154" s="269">
        <f t="shared" ref="AT154:AT157" si="154">$AJ154*$AZ$3</f>
        <v>22.4</v>
      </c>
      <c r="AU154" s="268">
        <f t="shared" ref="AU154:AU157" si="155">$AI154*$AZ$3</f>
        <v>19.599999999999998</v>
      </c>
      <c r="AV154" s="263">
        <f t="shared" ref="AV154:AV157" si="156">$AJ154*$AZ$3</f>
        <v>22.4</v>
      </c>
      <c r="AW154" s="272">
        <f t="shared" ref="AW154:AW157" si="157">$AI154*$BB$3</f>
        <v>21</v>
      </c>
      <c r="AX154" s="273">
        <f t="shared" ref="AX154:AX157" si="158">$AJ154*$BB$3</f>
        <v>24</v>
      </c>
      <c r="AY154" s="274" t="s">
        <v>177</v>
      </c>
      <c r="AZ154" s="275" t="s">
        <v>177</v>
      </c>
      <c r="BA154" s="274" t="s">
        <v>177</v>
      </c>
      <c r="BB154" s="275" t="s">
        <v>177</v>
      </c>
      <c r="BC154" s="274" t="s">
        <v>177</v>
      </c>
      <c r="BD154" s="275" t="s">
        <v>177</v>
      </c>
      <c r="BE154" s="274" t="s">
        <v>177</v>
      </c>
      <c r="BF154" s="275" t="s">
        <v>177</v>
      </c>
      <c r="BG154" s="217" t="s">
        <v>177</v>
      </c>
      <c r="BH154" s="200" t="s">
        <v>177</v>
      </c>
    </row>
    <row r="155" spans="32:60" x14ac:dyDescent="0.25">
      <c r="AF155" s="52" t="s">
        <v>100</v>
      </c>
      <c r="AG155" s="5" t="s">
        <v>35</v>
      </c>
      <c r="AH155" s="226" t="s">
        <v>21</v>
      </c>
      <c r="AI155" s="236">
        <v>18</v>
      </c>
      <c r="AJ155" s="244">
        <v>20</v>
      </c>
      <c r="AK155" s="258">
        <f t="shared" si="146"/>
        <v>21.599999999999998</v>
      </c>
      <c r="AL155" s="259">
        <f t="shared" si="150"/>
        <v>24</v>
      </c>
      <c r="AM155" s="258">
        <f t="shared" si="140"/>
        <v>21.599999999999998</v>
      </c>
      <c r="AN155" s="253">
        <f t="shared" si="151"/>
        <v>24</v>
      </c>
      <c r="AO155" s="258">
        <f t="shared" si="147"/>
        <v>19.8</v>
      </c>
      <c r="AP155" s="259">
        <f t="shared" si="152"/>
        <v>24</v>
      </c>
      <c r="AQ155" s="260">
        <f t="shared" si="141"/>
        <v>23.400000000000002</v>
      </c>
      <c r="AR155" s="261">
        <f t="shared" si="139"/>
        <v>26</v>
      </c>
      <c r="AS155" s="268">
        <f t="shared" si="153"/>
        <v>25.2</v>
      </c>
      <c r="AT155" s="269">
        <f t="shared" si="154"/>
        <v>28</v>
      </c>
      <c r="AU155" s="268">
        <f t="shared" si="155"/>
        <v>25.2</v>
      </c>
      <c r="AV155" s="263">
        <f t="shared" si="156"/>
        <v>28</v>
      </c>
      <c r="AW155" s="272">
        <f t="shared" si="157"/>
        <v>27</v>
      </c>
      <c r="AX155" s="273">
        <f t="shared" si="158"/>
        <v>30</v>
      </c>
      <c r="AY155" s="274" t="s">
        <v>177</v>
      </c>
      <c r="AZ155" s="275" t="s">
        <v>177</v>
      </c>
      <c r="BA155" s="274" t="s">
        <v>177</v>
      </c>
      <c r="BB155" s="275" t="s">
        <v>177</v>
      </c>
      <c r="BC155" s="274" t="s">
        <v>177</v>
      </c>
      <c r="BD155" s="275" t="s">
        <v>177</v>
      </c>
      <c r="BE155" s="274" t="s">
        <v>177</v>
      </c>
      <c r="BF155" s="275" t="s">
        <v>177</v>
      </c>
      <c r="BG155" s="217" t="s">
        <v>177</v>
      </c>
      <c r="BH155" s="200" t="s">
        <v>177</v>
      </c>
    </row>
    <row r="156" spans="32:60" x14ac:dyDescent="0.25">
      <c r="AF156" s="52" t="s">
        <v>100</v>
      </c>
      <c r="AG156" s="5" t="s">
        <v>36</v>
      </c>
      <c r="AH156" s="226" t="s">
        <v>21</v>
      </c>
      <c r="AI156" s="236">
        <v>22</v>
      </c>
      <c r="AJ156" s="244">
        <v>24</v>
      </c>
      <c r="AK156" s="258">
        <f t="shared" si="146"/>
        <v>26.4</v>
      </c>
      <c r="AL156" s="259">
        <f t="shared" si="150"/>
        <v>28.799999999999997</v>
      </c>
      <c r="AM156" s="258">
        <f t="shared" si="140"/>
        <v>26.4</v>
      </c>
      <c r="AN156" s="253">
        <f t="shared" si="151"/>
        <v>28.799999999999997</v>
      </c>
      <c r="AO156" s="258">
        <f t="shared" si="147"/>
        <v>24.200000000000003</v>
      </c>
      <c r="AP156" s="259">
        <f t="shared" si="152"/>
        <v>28.799999999999997</v>
      </c>
      <c r="AQ156" s="260">
        <f t="shared" si="141"/>
        <v>28.6</v>
      </c>
      <c r="AR156" s="261">
        <f t="shared" si="139"/>
        <v>31.200000000000003</v>
      </c>
      <c r="AS156" s="268">
        <f t="shared" si="153"/>
        <v>30.799999999999997</v>
      </c>
      <c r="AT156" s="269">
        <f t="shared" si="154"/>
        <v>33.599999999999994</v>
      </c>
      <c r="AU156" s="268">
        <f t="shared" si="155"/>
        <v>30.799999999999997</v>
      </c>
      <c r="AV156" s="263">
        <f t="shared" si="156"/>
        <v>33.599999999999994</v>
      </c>
      <c r="AW156" s="272">
        <f t="shared" si="157"/>
        <v>33</v>
      </c>
      <c r="AX156" s="273">
        <f t="shared" si="158"/>
        <v>36</v>
      </c>
      <c r="AY156" s="274" t="s">
        <v>177</v>
      </c>
      <c r="AZ156" s="275" t="s">
        <v>177</v>
      </c>
      <c r="BA156" s="274" t="s">
        <v>177</v>
      </c>
      <c r="BB156" s="275" t="s">
        <v>177</v>
      </c>
      <c r="BC156" s="274" t="s">
        <v>177</v>
      </c>
      <c r="BD156" s="275" t="s">
        <v>177</v>
      </c>
      <c r="BE156" s="274" t="s">
        <v>177</v>
      </c>
      <c r="BF156" s="275" t="s">
        <v>177</v>
      </c>
      <c r="BG156" s="217" t="s">
        <v>177</v>
      </c>
      <c r="BH156" s="200" t="s">
        <v>177</v>
      </c>
    </row>
    <row r="157" spans="32:60" x14ac:dyDescent="0.25">
      <c r="AF157" s="52" t="s">
        <v>100</v>
      </c>
      <c r="AG157" s="5" t="s">
        <v>92</v>
      </c>
      <c r="AH157" s="226" t="s">
        <v>21</v>
      </c>
      <c r="AI157" s="236">
        <v>26</v>
      </c>
      <c r="AJ157" s="244">
        <v>30</v>
      </c>
      <c r="AK157" s="258">
        <f t="shared" si="146"/>
        <v>31.2</v>
      </c>
      <c r="AL157" s="259">
        <f t="shared" si="150"/>
        <v>36</v>
      </c>
      <c r="AM157" s="258">
        <f t="shared" si="140"/>
        <v>31.2</v>
      </c>
      <c r="AN157" s="253">
        <f t="shared" si="151"/>
        <v>36</v>
      </c>
      <c r="AO157" s="258">
        <f t="shared" si="147"/>
        <v>28.6</v>
      </c>
      <c r="AP157" s="259">
        <f t="shared" si="152"/>
        <v>36</v>
      </c>
      <c r="AQ157" s="260">
        <f t="shared" si="141"/>
        <v>33.800000000000004</v>
      </c>
      <c r="AR157" s="261">
        <f t="shared" si="139"/>
        <v>39</v>
      </c>
      <c r="AS157" s="268">
        <f t="shared" si="153"/>
        <v>36.4</v>
      </c>
      <c r="AT157" s="269">
        <f t="shared" si="154"/>
        <v>42</v>
      </c>
      <c r="AU157" s="268">
        <f t="shared" si="155"/>
        <v>36.4</v>
      </c>
      <c r="AV157" s="263">
        <f t="shared" si="156"/>
        <v>42</v>
      </c>
      <c r="AW157" s="272">
        <f t="shared" si="157"/>
        <v>39</v>
      </c>
      <c r="AX157" s="273">
        <f t="shared" si="158"/>
        <v>45</v>
      </c>
      <c r="AY157" s="274" t="s">
        <v>177</v>
      </c>
      <c r="AZ157" s="275" t="s">
        <v>177</v>
      </c>
      <c r="BA157" s="274" t="s">
        <v>177</v>
      </c>
      <c r="BB157" s="275" t="s">
        <v>177</v>
      </c>
      <c r="BC157" s="274" t="s">
        <v>177</v>
      </c>
      <c r="BD157" s="275" t="s">
        <v>177</v>
      </c>
      <c r="BE157" s="274" t="s">
        <v>177</v>
      </c>
      <c r="BF157" s="275" t="s">
        <v>177</v>
      </c>
      <c r="BG157" s="217" t="s">
        <v>177</v>
      </c>
      <c r="BH157" s="200" t="s">
        <v>177</v>
      </c>
    </row>
    <row r="158" spans="32:60" x14ac:dyDescent="0.25">
      <c r="AF158" s="52" t="s">
        <v>101</v>
      </c>
      <c r="AG158" s="5" t="s">
        <v>93</v>
      </c>
      <c r="AH158" s="226" t="s">
        <v>21</v>
      </c>
      <c r="AI158" s="236">
        <v>14</v>
      </c>
      <c r="AJ158" s="244">
        <v>16</v>
      </c>
      <c r="AK158" s="258">
        <f t="shared" si="146"/>
        <v>16.8</v>
      </c>
      <c r="AL158" s="259">
        <f t="shared" si="150"/>
        <v>19.2</v>
      </c>
      <c r="AM158" s="260">
        <f>$AI158*$AX$3</f>
        <v>18.2</v>
      </c>
      <c r="AN158" s="262">
        <f t="shared" ref="AN158:AN161" si="159">$AJ158*$AX$3</f>
        <v>20.8</v>
      </c>
      <c r="AO158" s="268">
        <f t="shared" ref="AO158:AO161" si="160">$AI158*$AZ$3</f>
        <v>19.599999999999998</v>
      </c>
      <c r="AP158" s="269">
        <f t="shared" ref="AP158:AP161" si="161">$AJ158*$AZ$3</f>
        <v>22.4</v>
      </c>
      <c r="AQ158" s="268">
        <f t="shared" ref="AQ158:AQ161" si="162">$AI158*$AZ$3</f>
        <v>19.599999999999998</v>
      </c>
      <c r="AR158" s="269">
        <f t="shared" ref="AR158:AR161" si="163">$AJ158*$AZ$3</f>
        <v>22.4</v>
      </c>
      <c r="AS158" s="272">
        <f t="shared" ref="AS158:AS161" si="164">$AI158*$BB$3</f>
        <v>21</v>
      </c>
      <c r="AT158" s="273">
        <f t="shared" ref="AT158:AT161" si="165">$AJ158*$BB$3</f>
        <v>24</v>
      </c>
      <c r="AU158" s="274" t="s">
        <v>177</v>
      </c>
      <c r="AV158" s="278" t="s">
        <v>177</v>
      </c>
      <c r="AW158" s="274" t="s">
        <v>177</v>
      </c>
      <c r="AX158" s="275" t="s">
        <v>177</v>
      </c>
      <c r="AY158" s="274" t="s">
        <v>177</v>
      </c>
      <c r="AZ158" s="275" t="s">
        <v>177</v>
      </c>
      <c r="BA158" s="274" t="s">
        <v>177</v>
      </c>
      <c r="BB158" s="275" t="s">
        <v>177</v>
      </c>
      <c r="BC158" s="274" t="s">
        <v>177</v>
      </c>
      <c r="BD158" s="275" t="s">
        <v>177</v>
      </c>
      <c r="BE158" s="274" t="s">
        <v>177</v>
      </c>
      <c r="BF158" s="275" t="s">
        <v>177</v>
      </c>
      <c r="BG158" s="217" t="s">
        <v>177</v>
      </c>
      <c r="BH158" s="200" t="s">
        <v>177</v>
      </c>
    </row>
    <row r="159" spans="32:60" x14ac:dyDescent="0.25">
      <c r="AF159" s="52" t="s">
        <v>101</v>
      </c>
      <c r="AG159" s="5" t="s">
        <v>35</v>
      </c>
      <c r="AH159" s="226" t="s">
        <v>21</v>
      </c>
      <c r="AI159" s="236">
        <v>18</v>
      </c>
      <c r="AJ159" s="244">
        <v>20</v>
      </c>
      <c r="AK159" s="258">
        <f t="shared" si="146"/>
        <v>21.599999999999998</v>
      </c>
      <c r="AL159" s="259">
        <f t="shared" si="150"/>
        <v>24</v>
      </c>
      <c r="AM159" s="260">
        <f t="shared" ref="AM159:AM161" si="166">$AI159*$AX$3</f>
        <v>23.400000000000002</v>
      </c>
      <c r="AN159" s="262">
        <f t="shared" si="159"/>
        <v>26</v>
      </c>
      <c r="AO159" s="268">
        <f t="shared" si="160"/>
        <v>25.2</v>
      </c>
      <c r="AP159" s="269">
        <f t="shared" si="161"/>
        <v>28</v>
      </c>
      <c r="AQ159" s="268">
        <f t="shared" si="162"/>
        <v>25.2</v>
      </c>
      <c r="AR159" s="269">
        <f t="shared" si="163"/>
        <v>28</v>
      </c>
      <c r="AS159" s="272">
        <f t="shared" si="164"/>
        <v>27</v>
      </c>
      <c r="AT159" s="273">
        <f t="shared" si="165"/>
        <v>30</v>
      </c>
      <c r="AU159" s="274" t="s">
        <v>177</v>
      </c>
      <c r="AV159" s="278" t="s">
        <v>177</v>
      </c>
      <c r="AW159" s="274" t="s">
        <v>177</v>
      </c>
      <c r="AX159" s="275" t="s">
        <v>177</v>
      </c>
      <c r="AY159" s="274" t="s">
        <v>177</v>
      </c>
      <c r="AZ159" s="275" t="s">
        <v>177</v>
      </c>
      <c r="BA159" s="274" t="s">
        <v>177</v>
      </c>
      <c r="BB159" s="275" t="s">
        <v>177</v>
      </c>
      <c r="BC159" s="274" t="s">
        <v>177</v>
      </c>
      <c r="BD159" s="275" t="s">
        <v>177</v>
      </c>
      <c r="BE159" s="274" t="s">
        <v>177</v>
      </c>
      <c r="BF159" s="275" t="s">
        <v>177</v>
      </c>
      <c r="BG159" s="217" t="s">
        <v>177</v>
      </c>
      <c r="BH159" s="200" t="s">
        <v>177</v>
      </c>
    </row>
    <row r="160" spans="32:60" x14ac:dyDescent="0.25">
      <c r="AF160" s="52" t="s">
        <v>101</v>
      </c>
      <c r="AG160" s="5" t="s">
        <v>36</v>
      </c>
      <c r="AH160" s="226" t="s">
        <v>21</v>
      </c>
      <c r="AI160" s="236">
        <v>22</v>
      </c>
      <c r="AJ160" s="244">
        <v>24</v>
      </c>
      <c r="AK160" s="258">
        <f t="shared" si="146"/>
        <v>26.4</v>
      </c>
      <c r="AL160" s="259">
        <f t="shared" si="150"/>
        <v>28.799999999999997</v>
      </c>
      <c r="AM160" s="260">
        <f t="shared" si="166"/>
        <v>28.6</v>
      </c>
      <c r="AN160" s="262">
        <f t="shared" si="159"/>
        <v>31.200000000000003</v>
      </c>
      <c r="AO160" s="268">
        <f t="shared" si="160"/>
        <v>30.799999999999997</v>
      </c>
      <c r="AP160" s="269">
        <f t="shared" si="161"/>
        <v>33.599999999999994</v>
      </c>
      <c r="AQ160" s="268">
        <f t="shared" si="162"/>
        <v>30.799999999999997</v>
      </c>
      <c r="AR160" s="269">
        <f t="shared" si="163"/>
        <v>33.599999999999994</v>
      </c>
      <c r="AS160" s="272">
        <f t="shared" si="164"/>
        <v>33</v>
      </c>
      <c r="AT160" s="273">
        <f t="shared" si="165"/>
        <v>36</v>
      </c>
      <c r="AU160" s="274" t="s">
        <v>177</v>
      </c>
      <c r="AV160" s="278" t="s">
        <v>177</v>
      </c>
      <c r="AW160" s="274" t="s">
        <v>177</v>
      </c>
      <c r="AX160" s="275" t="s">
        <v>177</v>
      </c>
      <c r="AY160" s="274" t="s">
        <v>177</v>
      </c>
      <c r="AZ160" s="275" t="s">
        <v>177</v>
      </c>
      <c r="BA160" s="274" t="s">
        <v>177</v>
      </c>
      <c r="BB160" s="275" t="s">
        <v>177</v>
      </c>
      <c r="BC160" s="274" t="s">
        <v>177</v>
      </c>
      <c r="BD160" s="275" t="s">
        <v>177</v>
      </c>
      <c r="BE160" s="274" t="s">
        <v>177</v>
      </c>
      <c r="BF160" s="275" t="s">
        <v>177</v>
      </c>
      <c r="BG160" s="217" t="s">
        <v>177</v>
      </c>
      <c r="BH160" s="200" t="s">
        <v>177</v>
      </c>
    </row>
    <row r="161" spans="26:60" x14ac:dyDescent="0.25">
      <c r="AF161" s="50" t="s">
        <v>101</v>
      </c>
      <c r="AG161" s="41" t="s">
        <v>92</v>
      </c>
      <c r="AH161" s="227" t="s">
        <v>21</v>
      </c>
      <c r="AI161" s="237">
        <v>26</v>
      </c>
      <c r="AJ161" s="245">
        <v>30</v>
      </c>
      <c r="AK161" s="258">
        <f t="shared" si="146"/>
        <v>31.2</v>
      </c>
      <c r="AL161" s="259">
        <f t="shared" si="150"/>
        <v>36</v>
      </c>
      <c r="AM161" s="260">
        <f t="shared" si="166"/>
        <v>33.800000000000004</v>
      </c>
      <c r="AN161" s="262">
        <f t="shared" si="159"/>
        <v>39</v>
      </c>
      <c r="AO161" s="268">
        <f t="shared" si="160"/>
        <v>36.4</v>
      </c>
      <c r="AP161" s="269">
        <f t="shared" si="161"/>
        <v>42</v>
      </c>
      <c r="AQ161" s="268">
        <f t="shared" si="162"/>
        <v>36.4</v>
      </c>
      <c r="AR161" s="269">
        <f t="shared" si="163"/>
        <v>42</v>
      </c>
      <c r="AS161" s="272">
        <f t="shared" si="164"/>
        <v>39</v>
      </c>
      <c r="AT161" s="273">
        <f t="shared" si="165"/>
        <v>45</v>
      </c>
      <c r="AU161" s="276" t="s">
        <v>177</v>
      </c>
      <c r="AV161" s="279" t="s">
        <v>177</v>
      </c>
      <c r="AW161" s="276" t="s">
        <v>177</v>
      </c>
      <c r="AX161" s="277" t="s">
        <v>177</v>
      </c>
      <c r="AY161" s="274" t="s">
        <v>177</v>
      </c>
      <c r="AZ161" s="277" t="s">
        <v>177</v>
      </c>
      <c r="BA161" s="276" t="s">
        <v>177</v>
      </c>
      <c r="BB161" s="277" t="s">
        <v>177</v>
      </c>
      <c r="BC161" s="274" t="s">
        <v>177</v>
      </c>
      <c r="BD161" s="277" t="s">
        <v>177</v>
      </c>
      <c r="BE161" s="274" t="s">
        <v>177</v>
      </c>
      <c r="BF161" s="277" t="s">
        <v>177</v>
      </c>
      <c r="BG161" s="217" t="s">
        <v>177</v>
      </c>
      <c r="BH161" s="200" t="s">
        <v>177</v>
      </c>
    </row>
    <row r="162" spans="26:60" x14ac:dyDescent="0.25">
      <c r="AF162" s="52" t="s">
        <v>90</v>
      </c>
      <c r="AG162" s="5" t="s">
        <v>93</v>
      </c>
      <c r="AH162" s="226" t="s">
        <v>21</v>
      </c>
      <c r="AI162" s="238" t="s">
        <v>91</v>
      </c>
      <c r="AJ162" s="246" t="s">
        <v>91</v>
      </c>
      <c r="AK162" s="238" t="s">
        <v>91</v>
      </c>
      <c r="AL162" s="195" t="s">
        <v>91</v>
      </c>
      <c r="AM162" s="238" t="s">
        <v>91</v>
      </c>
      <c r="AN162" s="246" t="s">
        <v>91</v>
      </c>
      <c r="AO162" s="238" t="s">
        <v>91</v>
      </c>
      <c r="AP162" s="195" t="s">
        <v>91</v>
      </c>
      <c r="AQ162" s="238" t="s">
        <v>91</v>
      </c>
      <c r="AR162" s="195" t="s">
        <v>91</v>
      </c>
      <c r="AS162" s="238" t="s">
        <v>91</v>
      </c>
      <c r="AT162" s="195" t="s">
        <v>91</v>
      </c>
      <c r="AU162" s="238" t="s">
        <v>91</v>
      </c>
      <c r="AV162" s="246" t="s">
        <v>91</v>
      </c>
      <c r="AW162" s="238" t="s">
        <v>91</v>
      </c>
      <c r="AX162" s="195" t="s">
        <v>91</v>
      </c>
      <c r="AY162" s="238" t="s">
        <v>91</v>
      </c>
      <c r="AZ162" s="195" t="s">
        <v>91</v>
      </c>
      <c r="BA162" s="238" t="s">
        <v>91</v>
      </c>
      <c r="BB162" s="195" t="s">
        <v>91</v>
      </c>
      <c r="BC162" s="238" t="s">
        <v>91</v>
      </c>
      <c r="BD162" s="195" t="s">
        <v>91</v>
      </c>
      <c r="BE162" s="238" t="s">
        <v>91</v>
      </c>
      <c r="BF162" s="195" t="s">
        <v>91</v>
      </c>
      <c r="BG162" s="230" t="s">
        <v>91</v>
      </c>
      <c r="BH162" s="195" t="s">
        <v>91</v>
      </c>
    </row>
    <row r="163" spans="26:60" x14ac:dyDescent="0.25">
      <c r="AF163" s="52" t="s">
        <v>90</v>
      </c>
      <c r="AG163" s="5" t="s">
        <v>35</v>
      </c>
      <c r="AH163" s="226" t="s">
        <v>21</v>
      </c>
      <c r="AI163" s="238" t="s">
        <v>91</v>
      </c>
      <c r="AJ163" s="246" t="s">
        <v>91</v>
      </c>
      <c r="AK163" s="238" t="s">
        <v>91</v>
      </c>
      <c r="AL163" s="195" t="s">
        <v>91</v>
      </c>
      <c r="AM163" s="238" t="s">
        <v>91</v>
      </c>
      <c r="AN163" s="246" t="s">
        <v>91</v>
      </c>
      <c r="AO163" s="238" t="s">
        <v>91</v>
      </c>
      <c r="AP163" s="195" t="s">
        <v>91</v>
      </c>
      <c r="AQ163" s="238" t="s">
        <v>91</v>
      </c>
      <c r="AR163" s="195" t="s">
        <v>91</v>
      </c>
      <c r="AS163" s="238" t="s">
        <v>91</v>
      </c>
      <c r="AT163" s="195" t="s">
        <v>91</v>
      </c>
      <c r="AU163" s="238" t="s">
        <v>91</v>
      </c>
      <c r="AV163" s="246" t="s">
        <v>91</v>
      </c>
      <c r="AW163" s="238" t="s">
        <v>91</v>
      </c>
      <c r="AX163" s="195" t="s">
        <v>91</v>
      </c>
      <c r="AY163" s="238" t="s">
        <v>91</v>
      </c>
      <c r="AZ163" s="195" t="s">
        <v>91</v>
      </c>
      <c r="BA163" s="238" t="s">
        <v>91</v>
      </c>
      <c r="BB163" s="195" t="s">
        <v>91</v>
      </c>
      <c r="BC163" s="238" t="s">
        <v>91</v>
      </c>
      <c r="BD163" s="195" t="s">
        <v>91</v>
      </c>
      <c r="BE163" s="238" t="s">
        <v>91</v>
      </c>
      <c r="BF163" s="195" t="s">
        <v>91</v>
      </c>
      <c r="BG163" s="230" t="s">
        <v>91</v>
      </c>
      <c r="BH163" s="195" t="s">
        <v>91</v>
      </c>
    </row>
    <row r="164" spans="26:60" x14ac:dyDescent="0.25">
      <c r="AC164" s="32"/>
      <c r="AD164" s="32"/>
      <c r="AE164" s="32"/>
      <c r="AF164" s="52" t="s">
        <v>90</v>
      </c>
      <c r="AG164" s="5" t="s">
        <v>36</v>
      </c>
      <c r="AH164" s="226" t="s">
        <v>21</v>
      </c>
      <c r="AI164" s="238" t="s">
        <v>91</v>
      </c>
      <c r="AJ164" s="246" t="s">
        <v>91</v>
      </c>
      <c r="AK164" s="238" t="s">
        <v>91</v>
      </c>
      <c r="AL164" s="195" t="s">
        <v>91</v>
      </c>
      <c r="AM164" s="238" t="s">
        <v>91</v>
      </c>
      <c r="AN164" s="246" t="s">
        <v>91</v>
      </c>
      <c r="AO164" s="238" t="s">
        <v>91</v>
      </c>
      <c r="AP164" s="195" t="s">
        <v>91</v>
      </c>
      <c r="AQ164" s="238" t="s">
        <v>91</v>
      </c>
      <c r="AR164" s="195" t="s">
        <v>91</v>
      </c>
      <c r="AS164" s="238" t="s">
        <v>91</v>
      </c>
      <c r="AT164" s="195" t="s">
        <v>91</v>
      </c>
      <c r="AU164" s="238" t="s">
        <v>91</v>
      </c>
      <c r="AV164" s="246" t="s">
        <v>91</v>
      </c>
      <c r="AW164" s="238" t="s">
        <v>91</v>
      </c>
      <c r="AX164" s="195" t="s">
        <v>91</v>
      </c>
      <c r="AY164" s="238" t="s">
        <v>91</v>
      </c>
      <c r="AZ164" s="195" t="s">
        <v>91</v>
      </c>
      <c r="BA164" s="238" t="s">
        <v>91</v>
      </c>
      <c r="BB164" s="195" t="s">
        <v>91</v>
      </c>
      <c r="BC164" s="238" t="s">
        <v>91</v>
      </c>
      <c r="BD164" s="195" t="s">
        <v>91</v>
      </c>
      <c r="BE164" s="238" t="s">
        <v>91</v>
      </c>
      <c r="BF164" s="195" t="s">
        <v>91</v>
      </c>
      <c r="BG164" s="230" t="s">
        <v>91</v>
      </c>
      <c r="BH164" s="195" t="s">
        <v>91</v>
      </c>
    </row>
    <row r="165" spans="26:60" ht="15.75" thickBot="1" x14ac:dyDescent="0.3">
      <c r="AF165" s="52" t="s">
        <v>90</v>
      </c>
      <c r="AG165" s="5" t="s">
        <v>92</v>
      </c>
      <c r="AH165" s="226" t="s">
        <v>21</v>
      </c>
      <c r="AI165" s="238" t="s">
        <v>91</v>
      </c>
      <c r="AJ165" s="246" t="s">
        <v>91</v>
      </c>
      <c r="AK165" s="238" t="s">
        <v>91</v>
      </c>
      <c r="AL165" s="195" t="s">
        <v>91</v>
      </c>
      <c r="AM165" s="238" t="s">
        <v>91</v>
      </c>
      <c r="AN165" s="246" t="s">
        <v>91</v>
      </c>
      <c r="AO165" s="238" t="s">
        <v>91</v>
      </c>
      <c r="AP165" s="195" t="s">
        <v>91</v>
      </c>
      <c r="AQ165" s="238" t="s">
        <v>91</v>
      </c>
      <c r="AR165" s="195" t="s">
        <v>91</v>
      </c>
      <c r="AS165" s="238" t="s">
        <v>91</v>
      </c>
      <c r="AT165" s="195" t="s">
        <v>91</v>
      </c>
      <c r="AU165" s="238" t="s">
        <v>91</v>
      </c>
      <c r="AV165" s="246" t="s">
        <v>91</v>
      </c>
      <c r="AW165" s="238" t="s">
        <v>91</v>
      </c>
      <c r="AX165" s="195" t="s">
        <v>91</v>
      </c>
      <c r="AY165" s="238" t="s">
        <v>91</v>
      </c>
      <c r="AZ165" s="195" t="s">
        <v>91</v>
      </c>
      <c r="BA165" s="238" t="s">
        <v>91</v>
      </c>
      <c r="BB165" s="195" t="s">
        <v>91</v>
      </c>
      <c r="BC165" s="238" t="s">
        <v>91</v>
      </c>
      <c r="BD165" s="195" t="s">
        <v>91</v>
      </c>
      <c r="BE165" s="238" t="s">
        <v>91</v>
      </c>
      <c r="BF165" s="195" t="s">
        <v>91</v>
      </c>
      <c r="BG165" s="230" t="s">
        <v>91</v>
      </c>
      <c r="BH165" s="195" t="s">
        <v>91</v>
      </c>
    </row>
    <row r="166" spans="26:60" ht="15.75" thickTop="1" x14ac:dyDescent="0.25">
      <c r="Z166" s="67"/>
      <c r="AA166" s="67"/>
      <c r="AB166" s="67"/>
      <c r="AC166" s="67"/>
      <c r="AD166" s="67"/>
      <c r="AE166" s="67"/>
      <c r="AF166" s="51" t="s">
        <v>75</v>
      </c>
      <c r="AG166" s="42" t="s">
        <v>93</v>
      </c>
      <c r="AH166" s="228" t="s">
        <v>22</v>
      </c>
      <c r="AI166" s="235">
        <v>7</v>
      </c>
      <c r="AJ166" s="243">
        <v>10</v>
      </c>
      <c r="AK166" s="254">
        <f>$AI166*$AT$3</f>
        <v>7.7000000000000011</v>
      </c>
      <c r="AL166" s="255">
        <f t="shared" ref="AL166:AR177" si="167">$AJ166*$AT$3</f>
        <v>11</v>
      </c>
      <c r="AM166" s="254">
        <f>$AI166*$AT$3</f>
        <v>7.7000000000000011</v>
      </c>
      <c r="AN166" s="251">
        <f t="shared" si="167"/>
        <v>11</v>
      </c>
      <c r="AO166" s="254">
        <f>$AI166*$AT$3</f>
        <v>7.7000000000000011</v>
      </c>
      <c r="AP166" s="255">
        <f t="shared" si="167"/>
        <v>11</v>
      </c>
      <c r="AQ166" s="254">
        <f>$AI166*$AT$3</f>
        <v>7.7000000000000011</v>
      </c>
      <c r="AR166" s="255">
        <f t="shared" si="167"/>
        <v>11</v>
      </c>
      <c r="AS166" s="270">
        <f>$AI166*$AV$3</f>
        <v>8.4</v>
      </c>
      <c r="AT166" s="271">
        <f t="shared" ref="AT166:AZ177" si="168">$AJ166*$AV$3</f>
        <v>12</v>
      </c>
      <c r="AU166" s="270">
        <f>$AI166*$AV$3</f>
        <v>8.4</v>
      </c>
      <c r="AV166" s="264">
        <f t="shared" si="168"/>
        <v>12</v>
      </c>
      <c r="AW166" s="270">
        <f>$AI166*$AV$3</f>
        <v>8.4</v>
      </c>
      <c r="AX166" s="271">
        <f t="shared" si="168"/>
        <v>12</v>
      </c>
      <c r="AY166" s="270">
        <f>$AI166*$AV$3</f>
        <v>8.4</v>
      </c>
      <c r="AZ166" s="271">
        <f t="shared" si="168"/>
        <v>12</v>
      </c>
      <c r="BA166" s="281">
        <f>$AI166*$AX$3</f>
        <v>9.1</v>
      </c>
      <c r="BB166" s="282">
        <f>$AJ166*$AX$3</f>
        <v>13</v>
      </c>
      <c r="BC166" s="281">
        <f>$AI166*$AX$3</f>
        <v>9.1</v>
      </c>
      <c r="BD166" s="282">
        <f>$AJ166*$AX$3</f>
        <v>13</v>
      </c>
      <c r="BE166" s="283">
        <f>$AI166*$AZ$3</f>
        <v>9.7999999999999989</v>
      </c>
      <c r="BF166" s="284">
        <f>$AJ166*$AZ$3</f>
        <v>14</v>
      </c>
      <c r="BG166" s="280">
        <f>$AI166*$BB$3</f>
        <v>10.5</v>
      </c>
      <c r="BH166" s="203">
        <f>$AJ166*$BB$3</f>
        <v>15</v>
      </c>
    </row>
    <row r="167" spans="26:60" x14ac:dyDescent="0.25">
      <c r="Z167" s="67"/>
      <c r="AA167" s="67"/>
      <c r="AB167" s="67"/>
      <c r="AC167" s="67"/>
      <c r="AD167" s="67"/>
      <c r="AE167" s="67"/>
      <c r="AF167" s="52" t="s">
        <v>75</v>
      </c>
      <c r="AG167" s="5" t="s">
        <v>35</v>
      </c>
      <c r="AH167" s="226" t="s">
        <v>22</v>
      </c>
      <c r="AI167" s="236">
        <v>10</v>
      </c>
      <c r="AJ167" s="244">
        <v>12</v>
      </c>
      <c r="AK167" s="256">
        <f t="shared" ref="AK167:AQ182" si="169">$AI167*$AT$3</f>
        <v>11</v>
      </c>
      <c r="AL167" s="257">
        <f t="shared" si="167"/>
        <v>13.200000000000001</v>
      </c>
      <c r="AM167" s="256">
        <f t="shared" si="169"/>
        <v>11</v>
      </c>
      <c r="AN167" s="252">
        <f t="shared" si="167"/>
        <v>13.200000000000001</v>
      </c>
      <c r="AO167" s="256">
        <f t="shared" si="169"/>
        <v>11</v>
      </c>
      <c r="AP167" s="257">
        <f t="shared" si="167"/>
        <v>13.200000000000001</v>
      </c>
      <c r="AQ167" s="256">
        <f t="shared" si="169"/>
        <v>11</v>
      </c>
      <c r="AR167" s="257">
        <f t="shared" si="167"/>
        <v>13.200000000000001</v>
      </c>
      <c r="AS167" s="258">
        <f t="shared" ref="AS167:AY177" si="170">$AI167*$AV$3</f>
        <v>12</v>
      </c>
      <c r="AT167" s="259">
        <f t="shared" si="168"/>
        <v>14.399999999999999</v>
      </c>
      <c r="AU167" s="258">
        <f t="shared" si="170"/>
        <v>12</v>
      </c>
      <c r="AV167" s="253">
        <f t="shared" si="168"/>
        <v>14.399999999999999</v>
      </c>
      <c r="AW167" s="258">
        <f t="shared" si="170"/>
        <v>12</v>
      </c>
      <c r="AX167" s="259">
        <f t="shared" si="168"/>
        <v>14.399999999999999</v>
      </c>
      <c r="AY167" s="258">
        <f t="shared" si="170"/>
        <v>12</v>
      </c>
      <c r="AZ167" s="259">
        <f t="shared" si="168"/>
        <v>14.399999999999999</v>
      </c>
      <c r="BA167" s="260">
        <f t="shared" ref="AU167:BC177" si="171">$AI167*$AX$3</f>
        <v>13</v>
      </c>
      <c r="BB167" s="261">
        <f t="shared" ref="AX167:BD177" si="172">$AJ167*$AX$3</f>
        <v>15.600000000000001</v>
      </c>
      <c r="BC167" s="260">
        <f t="shared" si="171"/>
        <v>13</v>
      </c>
      <c r="BD167" s="261">
        <f t="shared" si="172"/>
        <v>15.600000000000001</v>
      </c>
      <c r="BE167" s="268">
        <f t="shared" ref="AW167:BE182" si="173">$AI167*$AZ$3</f>
        <v>14</v>
      </c>
      <c r="BF167" s="269">
        <f t="shared" ref="AX167:BF182" si="174">$AJ167*$AZ$3</f>
        <v>16.799999999999997</v>
      </c>
      <c r="BG167" s="265">
        <f t="shared" ref="BC167:BG177" si="175">$AI167*$BB$3</f>
        <v>15</v>
      </c>
      <c r="BH167" s="204">
        <f t="shared" ref="BD167:BH177" si="176">$AJ167*$BB$3</f>
        <v>18</v>
      </c>
    </row>
    <row r="168" spans="26:60" x14ac:dyDescent="0.25">
      <c r="Z168" s="67"/>
      <c r="AA168" s="67"/>
      <c r="AB168" s="67"/>
      <c r="AC168" s="67"/>
      <c r="AD168" s="67"/>
      <c r="AE168" s="67"/>
      <c r="AF168" s="52" t="s">
        <v>75</v>
      </c>
      <c r="AG168" s="5" t="s">
        <v>36</v>
      </c>
      <c r="AH168" s="226" t="s">
        <v>22</v>
      </c>
      <c r="AI168" s="236">
        <v>12</v>
      </c>
      <c r="AJ168" s="244">
        <v>14</v>
      </c>
      <c r="AK168" s="256">
        <f t="shared" si="169"/>
        <v>13.200000000000001</v>
      </c>
      <c r="AL168" s="257">
        <f t="shared" si="167"/>
        <v>15.400000000000002</v>
      </c>
      <c r="AM168" s="256">
        <f t="shared" si="169"/>
        <v>13.200000000000001</v>
      </c>
      <c r="AN168" s="252">
        <f t="shared" si="167"/>
        <v>15.400000000000002</v>
      </c>
      <c r="AO168" s="256">
        <f t="shared" si="169"/>
        <v>13.200000000000001</v>
      </c>
      <c r="AP168" s="257">
        <f t="shared" si="167"/>
        <v>15.400000000000002</v>
      </c>
      <c r="AQ168" s="256">
        <f t="shared" si="169"/>
        <v>13.200000000000001</v>
      </c>
      <c r="AR168" s="257">
        <f t="shared" si="167"/>
        <v>15.400000000000002</v>
      </c>
      <c r="AS168" s="258">
        <f t="shared" si="170"/>
        <v>14.399999999999999</v>
      </c>
      <c r="AT168" s="259">
        <f t="shared" si="168"/>
        <v>16.8</v>
      </c>
      <c r="AU168" s="258">
        <f t="shared" si="170"/>
        <v>14.399999999999999</v>
      </c>
      <c r="AV168" s="253">
        <f t="shared" si="168"/>
        <v>16.8</v>
      </c>
      <c r="AW168" s="258">
        <f t="shared" si="170"/>
        <v>14.399999999999999</v>
      </c>
      <c r="AX168" s="259">
        <f t="shared" si="168"/>
        <v>16.8</v>
      </c>
      <c r="AY168" s="258">
        <f t="shared" si="170"/>
        <v>14.399999999999999</v>
      </c>
      <c r="AZ168" s="259">
        <f t="shared" si="168"/>
        <v>16.8</v>
      </c>
      <c r="BA168" s="260">
        <f t="shared" si="171"/>
        <v>15.600000000000001</v>
      </c>
      <c r="BB168" s="261">
        <f t="shared" si="172"/>
        <v>18.2</v>
      </c>
      <c r="BC168" s="260">
        <f t="shared" si="171"/>
        <v>15.600000000000001</v>
      </c>
      <c r="BD168" s="261">
        <f t="shared" si="172"/>
        <v>18.2</v>
      </c>
      <c r="BE168" s="268">
        <f t="shared" si="173"/>
        <v>16.799999999999997</v>
      </c>
      <c r="BF168" s="269">
        <f t="shared" si="174"/>
        <v>19.599999999999998</v>
      </c>
      <c r="BG168" s="265">
        <f t="shared" si="175"/>
        <v>18</v>
      </c>
      <c r="BH168" s="204">
        <f t="shared" si="176"/>
        <v>21</v>
      </c>
    </row>
    <row r="169" spans="26:60" x14ac:dyDescent="0.25">
      <c r="Z169" s="67"/>
      <c r="AA169" s="67"/>
      <c r="AB169" s="67"/>
      <c r="AC169" s="67"/>
      <c r="AD169" s="67"/>
      <c r="AE169" s="67"/>
      <c r="AF169" s="52" t="s">
        <v>75</v>
      </c>
      <c r="AG169" s="5" t="s">
        <v>92</v>
      </c>
      <c r="AH169" s="226" t="s">
        <v>22</v>
      </c>
      <c r="AI169" s="236">
        <v>14</v>
      </c>
      <c r="AJ169" s="244">
        <v>16</v>
      </c>
      <c r="AK169" s="256">
        <f t="shared" si="169"/>
        <v>15.400000000000002</v>
      </c>
      <c r="AL169" s="257">
        <f t="shared" si="167"/>
        <v>17.600000000000001</v>
      </c>
      <c r="AM169" s="256">
        <f t="shared" si="169"/>
        <v>15.400000000000002</v>
      </c>
      <c r="AN169" s="252">
        <f t="shared" si="167"/>
        <v>17.600000000000001</v>
      </c>
      <c r="AO169" s="266">
        <f t="shared" si="169"/>
        <v>15.400000000000002</v>
      </c>
      <c r="AP169" s="267">
        <f t="shared" si="167"/>
        <v>17.600000000000001</v>
      </c>
      <c r="AQ169" s="256">
        <f t="shared" si="169"/>
        <v>15.400000000000002</v>
      </c>
      <c r="AR169" s="257">
        <f t="shared" si="167"/>
        <v>17.600000000000001</v>
      </c>
      <c r="AS169" s="258">
        <f t="shared" si="170"/>
        <v>16.8</v>
      </c>
      <c r="AT169" s="259">
        <f t="shared" si="168"/>
        <v>19.2</v>
      </c>
      <c r="AU169" s="258">
        <f t="shared" si="170"/>
        <v>16.8</v>
      </c>
      <c r="AV169" s="253">
        <f t="shared" si="168"/>
        <v>19.2</v>
      </c>
      <c r="AW169" s="258">
        <f t="shared" si="170"/>
        <v>16.8</v>
      </c>
      <c r="AX169" s="259">
        <f t="shared" si="168"/>
        <v>19.2</v>
      </c>
      <c r="AY169" s="258">
        <f t="shared" si="170"/>
        <v>16.8</v>
      </c>
      <c r="AZ169" s="259">
        <f t="shared" si="168"/>
        <v>19.2</v>
      </c>
      <c r="BA169" s="260">
        <f t="shared" si="171"/>
        <v>18.2</v>
      </c>
      <c r="BB169" s="261">
        <f t="shared" si="172"/>
        <v>20.8</v>
      </c>
      <c r="BC169" s="260">
        <f t="shared" si="171"/>
        <v>18.2</v>
      </c>
      <c r="BD169" s="261">
        <f t="shared" si="172"/>
        <v>20.8</v>
      </c>
      <c r="BE169" s="268">
        <f t="shared" si="173"/>
        <v>19.599999999999998</v>
      </c>
      <c r="BF169" s="269">
        <f t="shared" si="174"/>
        <v>22.4</v>
      </c>
      <c r="BG169" s="265">
        <f t="shared" si="175"/>
        <v>21</v>
      </c>
      <c r="BH169" s="204">
        <f t="shared" si="176"/>
        <v>24</v>
      </c>
    </row>
    <row r="170" spans="26:60" x14ac:dyDescent="0.25">
      <c r="Z170" s="67"/>
      <c r="AA170" s="67"/>
      <c r="AB170" s="67"/>
      <c r="AC170" s="67"/>
      <c r="AD170" s="67"/>
      <c r="AE170" s="67"/>
      <c r="AF170" s="52" t="s">
        <v>98</v>
      </c>
      <c r="AG170" s="5" t="s">
        <v>93</v>
      </c>
      <c r="AH170" s="226" t="s">
        <v>22</v>
      </c>
      <c r="AI170" s="236">
        <v>10</v>
      </c>
      <c r="AJ170" s="244">
        <v>12</v>
      </c>
      <c r="AK170" s="256">
        <f t="shared" si="169"/>
        <v>11</v>
      </c>
      <c r="AL170" s="257">
        <f t="shared" si="167"/>
        <v>13.200000000000001</v>
      </c>
      <c r="AM170" s="256">
        <f t="shared" si="169"/>
        <v>11</v>
      </c>
      <c r="AN170" s="252">
        <f t="shared" si="167"/>
        <v>13.200000000000001</v>
      </c>
      <c r="AO170" s="258">
        <f>$AI170*$AV$3</f>
        <v>12</v>
      </c>
      <c r="AP170" s="259">
        <f t="shared" ref="AL170:AR185" si="177">$AJ170*$AV$3</f>
        <v>14.399999999999999</v>
      </c>
      <c r="AQ170" s="258">
        <f>$AI170*$AV$3</f>
        <v>12</v>
      </c>
      <c r="AR170" s="259">
        <f t="shared" si="177"/>
        <v>14.399999999999999</v>
      </c>
      <c r="AS170" s="258">
        <f t="shared" si="170"/>
        <v>12</v>
      </c>
      <c r="AT170" s="259">
        <f t="shared" si="168"/>
        <v>14.399999999999999</v>
      </c>
      <c r="AU170" s="258">
        <f t="shared" si="170"/>
        <v>12</v>
      </c>
      <c r="AV170" s="253">
        <f t="shared" si="168"/>
        <v>14.399999999999999</v>
      </c>
      <c r="AW170" s="258">
        <f t="shared" si="170"/>
        <v>12</v>
      </c>
      <c r="AX170" s="259">
        <f t="shared" si="168"/>
        <v>14.399999999999999</v>
      </c>
      <c r="AY170" s="260">
        <f t="shared" si="171"/>
        <v>13</v>
      </c>
      <c r="AZ170" s="261">
        <f t="shared" si="172"/>
        <v>15.600000000000001</v>
      </c>
      <c r="BA170" s="260">
        <f t="shared" si="171"/>
        <v>13</v>
      </c>
      <c r="BB170" s="261">
        <f t="shared" si="172"/>
        <v>15.600000000000001</v>
      </c>
      <c r="BC170" s="268">
        <f t="shared" si="173"/>
        <v>14</v>
      </c>
      <c r="BD170" s="269">
        <f t="shared" si="174"/>
        <v>16.799999999999997</v>
      </c>
      <c r="BE170" s="272">
        <f t="shared" si="175"/>
        <v>15</v>
      </c>
      <c r="BF170" s="273">
        <f t="shared" si="176"/>
        <v>18</v>
      </c>
      <c r="BG170" s="217" t="s">
        <v>177</v>
      </c>
      <c r="BH170" s="200" t="s">
        <v>177</v>
      </c>
    </row>
    <row r="171" spans="26:60" x14ac:dyDescent="0.25">
      <c r="Z171" s="68"/>
      <c r="AA171" s="67"/>
      <c r="AB171" s="67"/>
      <c r="AC171" s="67"/>
      <c r="AD171" s="67"/>
      <c r="AE171" s="67"/>
      <c r="AF171" s="52" t="s">
        <v>98</v>
      </c>
      <c r="AG171" s="5" t="s">
        <v>35</v>
      </c>
      <c r="AH171" s="226" t="s">
        <v>22</v>
      </c>
      <c r="AI171" s="236">
        <v>14</v>
      </c>
      <c r="AJ171" s="244">
        <v>16</v>
      </c>
      <c r="AK171" s="256">
        <f t="shared" si="169"/>
        <v>15.400000000000002</v>
      </c>
      <c r="AL171" s="257">
        <f t="shared" si="167"/>
        <v>17.600000000000001</v>
      </c>
      <c r="AM171" s="256">
        <f t="shared" si="169"/>
        <v>15.400000000000002</v>
      </c>
      <c r="AN171" s="252">
        <f t="shared" si="167"/>
        <v>17.600000000000001</v>
      </c>
      <c r="AO171" s="258">
        <f t="shared" ref="AO171:AO177" si="178">$AI171*$AV$3</f>
        <v>16.8</v>
      </c>
      <c r="AP171" s="259">
        <f t="shared" si="177"/>
        <v>19.2</v>
      </c>
      <c r="AQ171" s="258">
        <f t="shared" ref="AQ171:AQ177" si="179">$AI171*$AV$3</f>
        <v>16.8</v>
      </c>
      <c r="AR171" s="259">
        <f t="shared" si="177"/>
        <v>19.2</v>
      </c>
      <c r="AS171" s="258">
        <f t="shared" si="170"/>
        <v>16.8</v>
      </c>
      <c r="AT171" s="259">
        <f t="shared" si="168"/>
        <v>19.2</v>
      </c>
      <c r="AU171" s="258">
        <f t="shared" si="170"/>
        <v>16.8</v>
      </c>
      <c r="AV171" s="253">
        <f t="shared" si="168"/>
        <v>19.2</v>
      </c>
      <c r="AW171" s="258">
        <f t="shared" si="170"/>
        <v>16.8</v>
      </c>
      <c r="AX171" s="259">
        <f t="shared" si="168"/>
        <v>19.2</v>
      </c>
      <c r="AY171" s="260">
        <f t="shared" si="171"/>
        <v>18.2</v>
      </c>
      <c r="AZ171" s="261">
        <f t="shared" si="172"/>
        <v>20.8</v>
      </c>
      <c r="BA171" s="260">
        <f t="shared" si="171"/>
        <v>18.2</v>
      </c>
      <c r="BB171" s="261">
        <f t="shared" si="172"/>
        <v>20.8</v>
      </c>
      <c r="BC171" s="268">
        <f t="shared" si="173"/>
        <v>19.599999999999998</v>
      </c>
      <c r="BD171" s="269">
        <f t="shared" si="174"/>
        <v>22.4</v>
      </c>
      <c r="BE171" s="272">
        <f t="shared" si="175"/>
        <v>21</v>
      </c>
      <c r="BF171" s="273">
        <f t="shared" si="176"/>
        <v>24</v>
      </c>
      <c r="BG171" s="217" t="s">
        <v>177</v>
      </c>
      <c r="BH171" s="200" t="s">
        <v>177</v>
      </c>
    </row>
    <row r="172" spans="26:60" x14ac:dyDescent="0.25">
      <c r="Z172" s="68"/>
      <c r="AA172" s="67"/>
      <c r="AB172" s="67"/>
      <c r="AC172" s="67"/>
      <c r="AD172" s="67"/>
      <c r="AE172" s="67"/>
      <c r="AF172" s="52" t="s">
        <v>98</v>
      </c>
      <c r="AG172" s="5" t="s">
        <v>36</v>
      </c>
      <c r="AH172" s="226" t="s">
        <v>22</v>
      </c>
      <c r="AI172" s="236">
        <v>16</v>
      </c>
      <c r="AJ172" s="244">
        <v>18</v>
      </c>
      <c r="AK172" s="256">
        <f t="shared" si="169"/>
        <v>17.600000000000001</v>
      </c>
      <c r="AL172" s="257">
        <f t="shared" si="167"/>
        <v>19.8</v>
      </c>
      <c r="AM172" s="256">
        <f t="shared" si="169"/>
        <v>17.600000000000001</v>
      </c>
      <c r="AN172" s="252">
        <f t="shared" si="167"/>
        <v>19.8</v>
      </c>
      <c r="AO172" s="258">
        <f t="shared" si="178"/>
        <v>19.2</v>
      </c>
      <c r="AP172" s="259">
        <f t="shared" si="177"/>
        <v>21.599999999999998</v>
      </c>
      <c r="AQ172" s="258">
        <f t="shared" si="179"/>
        <v>19.2</v>
      </c>
      <c r="AR172" s="259">
        <f t="shared" si="177"/>
        <v>21.599999999999998</v>
      </c>
      <c r="AS172" s="258">
        <f t="shared" si="170"/>
        <v>19.2</v>
      </c>
      <c r="AT172" s="259">
        <f t="shared" si="168"/>
        <v>21.599999999999998</v>
      </c>
      <c r="AU172" s="258">
        <f t="shared" si="170"/>
        <v>19.2</v>
      </c>
      <c r="AV172" s="253">
        <f t="shared" si="168"/>
        <v>21.599999999999998</v>
      </c>
      <c r="AW172" s="258">
        <f t="shared" si="170"/>
        <v>19.2</v>
      </c>
      <c r="AX172" s="259">
        <f t="shared" si="168"/>
        <v>21.599999999999998</v>
      </c>
      <c r="AY172" s="260">
        <f t="shared" si="171"/>
        <v>20.8</v>
      </c>
      <c r="AZ172" s="261">
        <f t="shared" si="172"/>
        <v>23.400000000000002</v>
      </c>
      <c r="BA172" s="260">
        <f t="shared" si="171"/>
        <v>20.8</v>
      </c>
      <c r="BB172" s="261">
        <f t="shared" si="172"/>
        <v>23.400000000000002</v>
      </c>
      <c r="BC172" s="268">
        <f t="shared" si="173"/>
        <v>22.4</v>
      </c>
      <c r="BD172" s="269">
        <f t="shared" si="174"/>
        <v>25.2</v>
      </c>
      <c r="BE172" s="272">
        <f t="shared" si="175"/>
        <v>24</v>
      </c>
      <c r="BF172" s="273">
        <f t="shared" si="176"/>
        <v>27</v>
      </c>
      <c r="BG172" s="217" t="s">
        <v>177</v>
      </c>
      <c r="BH172" s="200" t="s">
        <v>177</v>
      </c>
    </row>
    <row r="173" spans="26:60" x14ac:dyDescent="0.25">
      <c r="Z173" s="68"/>
      <c r="AA173" s="67"/>
      <c r="AB173" s="67"/>
      <c r="AC173" s="67"/>
      <c r="AD173" s="67"/>
      <c r="AE173" s="67"/>
      <c r="AF173" s="52" t="s">
        <v>98</v>
      </c>
      <c r="AG173" s="5" t="s">
        <v>92</v>
      </c>
      <c r="AH173" s="226" t="s">
        <v>22</v>
      </c>
      <c r="AI173" s="236">
        <v>20</v>
      </c>
      <c r="AJ173" s="244">
        <v>22</v>
      </c>
      <c r="AK173" s="256">
        <f t="shared" si="169"/>
        <v>22</v>
      </c>
      <c r="AL173" s="257">
        <f t="shared" si="167"/>
        <v>24.200000000000003</v>
      </c>
      <c r="AM173" s="256">
        <f t="shared" si="169"/>
        <v>22</v>
      </c>
      <c r="AN173" s="252">
        <f t="shared" si="167"/>
        <v>24.200000000000003</v>
      </c>
      <c r="AO173" s="258">
        <f t="shared" si="178"/>
        <v>24</v>
      </c>
      <c r="AP173" s="259">
        <f t="shared" si="177"/>
        <v>26.4</v>
      </c>
      <c r="AQ173" s="258">
        <f t="shared" si="179"/>
        <v>24</v>
      </c>
      <c r="AR173" s="259">
        <f t="shared" si="177"/>
        <v>26.4</v>
      </c>
      <c r="AS173" s="258">
        <f t="shared" si="170"/>
        <v>24</v>
      </c>
      <c r="AT173" s="259">
        <f t="shared" si="168"/>
        <v>26.4</v>
      </c>
      <c r="AU173" s="258">
        <f t="shared" si="170"/>
        <v>24</v>
      </c>
      <c r="AV173" s="253">
        <f t="shared" si="168"/>
        <v>26.4</v>
      </c>
      <c r="AW173" s="258">
        <f t="shared" si="170"/>
        <v>24</v>
      </c>
      <c r="AX173" s="259">
        <f t="shared" si="168"/>
        <v>26.4</v>
      </c>
      <c r="AY173" s="260">
        <f t="shared" si="171"/>
        <v>26</v>
      </c>
      <c r="AZ173" s="261">
        <f t="shared" si="172"/>
        <v>28.6</v>
      </c>
      <c r="BA173" s="260">
        <f t="shared" si="171"/>
        <v>26</v>
      </c>
      <c r="BB173" s="261">
        <f t="shared" si="172"/>
        <v>28.6</v>
      </c>
      <c r="BC173" s="268">
        <f t="shared" si="173"/>
        <v>28</v>
      </c>
      <c r="BD173" s="269">
        <f t="shared" si="174"/>
        <v>30.799999999999997</v>
      </c>
      <c r="BE173" s="272">
        <f t="shared" si="175"/>
        <v>30</v>
      </c>
      <c r="BF173" s="273">
        <f t="shared" si="176"/>
        <v>33</v>
      </c>
      <c r="BG173" s="217" t="s">
        <v>177</v>
      </c>
      <c r="BH173" s="200" t="s">
        <v>177</v>
      </c>
    </row>
    <row r="174" spans="26:60" x14ac:dyDescent="0.25">
      <c r="Z174" s="68"/>
      <c r="AA174" s="67"/>
      <c r="AB174" s="67"/>
      <c r="AC174" s="67"/>
      <c r="AD174" s="67"/>
      <c r="AE174" s="67"/>
      <c r="AF174" s="52" t="s">
        <v>99</v>
      </c>
      <c r="AG174" s="5" t="s">
        <v>93</v>
      </c>
      <c r="AH174" s="226" t="s">
        <v>22</v>
      </c>
      <c r="AI174" s="236">
        <v>10</v>
      </c>
      <c r="AJ174" s="244">
        <v>12</v>
      </c>
      <c r="AK174" s="256">
        <f t="shared" si="169"/>
        <v>11</v>
      </c>
      <c r="AL174" s="257">
        <f t="shared" si="167"/>
        <v>13.200000000000001</v>
      </c>
      <c r="AM174" s="258">
        <f>$AI174*$AV$3</f>
        <v>12</v>
      </c>
      <c r="AN174" s="253">
        <f t="shared" si="177"/>
        <v>14.399999999999999</v>
      </c>
      <c r="AO174" s="258">
        <f t="shared" si="178"/>
        <v>12</v>
      </c>
      <c r="AP174" s="259">
        <f t="shared" si="177"/>
        <v>14.399999999999999</v>
      </c>
      <c r="AQ174" s="258">
        <f t="shared" si="179"/>
        <v>12</v>
      </c>
      <c r="AR174" s="259">
        <f t="shared" si="177"/>
        <v>14.399999999999999</v>
      </c>
      <c r="AS174" s="258">
        <f t="shared" si="170"/>
        <v>12</v>
      </c>
      <c r="AT174" s="259">
        <f t="shared" si="168"/>
        <v>14.399999999999999</v>
      </c>
      <c r="AU174" s="260">
        <f t="shared" si="171"/>
        <v>13</v>
      </c>
      <c r="AV174" s="262">
        <f t="shared" ref="AR174:AV189" si="180">$AJ174*$AX$3</f>
        <v>15.600000000000001</v>
      </c>
      <c r="AW174" s="260">
        <f t="shared" si="171"/>
        <v>13</v>
      </c>
      <c r="AX174" s="261">
        <f t="shared" si="172"/>
        <v>15.600000000000001</v>
      </c>
      <c r="AY174" s="268">
        <f t="shared" si="173"/>
        <v>14</v>
      </c>
      <c r="AZ174" s="269">
        <f t="shared" si="174"/>
        <v>16.799999999999997</v>
      </c>
      <c r="BA174" s="268">
        <f t="shared" si="173"/>
        <v>14</v>
      </c>
      <c r="BB174" s="269">
        <f t="shared" si="174"/>
        <v>16.799999999999997</v>
      </c>
      <c r="BC174" s="272">
        <f t="shared" si="175"/>
        <v>15</v>
      </c>
      <c r="BD174" s="273">
        <f t="shared" si="176"/>
        <v>18</v>
      </c>
      <c r="BE174" s="274" t="s">
        <v>177</v>
      </c>
      <c r="BF174" s="275" t="s">
        <v>177</v>
      </c>
      <c r="BG174" s="217" t="s">
        <v>177</v>
      </c>
      <c r="BH174" s="200" t="s">
        <v>177</v>
      </c>
    </row>
    <row r="175" spans="26:60" x14ac:dyDescent="0.25">
      <c r="Z175" s="68"/>
      <c r="AA175" s="67"/>
      <c r="AB175" s="67"/>
      <c r="AC175" s="67"/>
      <c r="AD175" s="67"/>
      <c r="AE175" s="67"/>
      <c r="AF175" s="52" t="s">
        <v>99</v>
      </c>
      <c r="AG175" s="5" t="s">
        <v>35</v>
      </c>
      <c r="AH175" s="226" t="s">
        <v>22</v>
      </c>
      <c r="AI175" s="236">
        <v>14</v>
      </c>
      <c r="AJ175" s="244">
        <v>16</v>
      </c>
      <c r="AK175" s="256">
        <f t="shared" si="169"/>
        <v>15.400000000000002</v>
      </c>
      <c r="AL175" s="257">
        <f t="shared" si="167"/>
        <v>17.600000000000001</v>
      </c>
      <c r="AM175" s="258">
        <f t="shared" ref="AM175:AM189" si="181">$AI175*$AV$3</f>
        <v>16.8</v>
      </c>
      <c r="AN175" s="253">
        <f t="shared" si="177"/>
        <v>19.2</v>
      </c>
      <c r="AO175" s="258">
        <f t="shared" si="178"/>
        <v>16.8</v>
      </c>
      <c r="AP175" s="259">
        <f t="shared" si="177"/>
        <v>19.2</v>
      </c>
      <c r="AQ175" s="258">
        <f t="shared" si="179"/>
        <v>16.8</v>
      </c>
      <c r="AR175" s="259">
        <f t="shared" si="177"/>
        <v>19.2</v>
      </c>
      <c r="AS175" s="258">
        <f t="shared" si="170"/>
        <v>16.8</v>
      </c>
      <c r="AT175" s="259">
        <f t="shared" si="168"/>
        <v>19.2</v>
      </c>
      <c r="AU175" s="260">
        <f t="shared" si="171"/>
        <v>18.2</v>
      </c>
      <c r="AV175" s="262">
        <f t="shared" si="180"/>
        <v>20.8</v>
      </c>
      <c r="AW175" s="260">
        <f t="shared" si="171"/>
        <v>18.2</v>
      </c>
      <c r="AX175" s="261">
        <f t="shared" si="172"/>
        <v>20.8</v>
      </c>
      <c r="AY175" s="268">
        <f t="shared" si="173"/>
        <v>19.599999999999998</v>
      </c>
      <c r="AZ175" s="269">
        <f t="shared" si="174"/>
        <v>22.4</v>
      </c>
      <c r="BA175" s="268">
        <f t="shared" si="173"/>
        <v>19.599999999999998</v>
      </c>
      <c r="BB175" s="269">
        <f t="shared" si="174"/>
        <v>22.4</v>
      </c>
      <c r="BC175" s="272">
        <f t="shared" si="175"/>
        <v>21</v>
      </c>
      <c r="BD175" s="273">
        <f t="shared" si="176"/>
        <v>24</v>
      </c>
      <c r="BE175" s="274" t="s">
        <v>177</v>
      </c>
      <c r="BF175" s="275" t="s">
        <v>177</v>
      </c>
      <c r="BG175" s="217" t="s">
        <v>177</v>
      </c>
      <c r="BH175" s="200" t="s">
        <v>177</v>
      </c>
    </row>
    <row r="176" spans="26:60" x14ac:dyDescent="0.25">
      <c r="Z176" s="68"/>
      <c r="AA176" s="67"/>
      <c r="AB176" s="67"/>
      <c r="AC176" s="67"/>
      <c r="AD176" s="67"/>
      <c r="AE176" s="67"/>
      <c r="AF176" s="52" t="s">
        <v>99</v>
      </c>
      <c r="AG176" s="5" t="s">
        <v>36</v>
      </c>
      <c r="AH176" s="226" t="s">
        <v>22</v>
      </c>
      <c r="AI176" s="236">
        <v>16</v>
      </c>
      <c r="AJ176" s="244">
        <v>18</v>
      </c>
      <c r="AK176" s="256">
        <f t="shared" si="169"/>
        <v>17.600000000000001</v>
      </c>
      <c r="AL176" s="257">
        <f t="shared" si="167"/>
        <v>19.8</v>
      </c>
      <c r="AM176" s="258">
        <f t="shared" si="181"/>
        <v>19.2</v>
      </c>
      <c r="AN176" s="253">
        <f t="shared" si="177"/>
        <v>21.599999999999998</v>
      </c>
      <c r="AO176" s="258">
        <f t="shared" si="178"/>
        <v>19.2</v>
      </c>
      <c r="AP176" s="259">
        <f t="shared" si="177"/>
        <v>21.599999999999998</v>
      </c>
      <c r="AQ176" s="258">
        <f t="shared" si="179"/>
        <v>19.2</v>
      </c>
      <c r="AR176" s="259">
        <f t="shared" si="177"/>
        <v>21.599999999999998</v>
      </c>
      <c r="AS176" s="258">
        <f t="shared" si="170"/>
        <v>19.2</v>
      </c>
      <c r="AT176" s="259">
        <f t="shared" si="168"/>
        <v>21.599999999999998</v>
      </c>
      <c r="AU176" s="260">
        <f t="shared" si="171"/>
        <v>20.8</v>
      </c>
      <c r="AV176" s="262">
        <f t="shared" si="180"/>
        <v>23.400000000000002</v>
      </c>
      <c r="AW176" s="260">
        <f t="shared" si="171"/>
        <v>20.8</v>
      </c>
      <c r="AX176" s="261">
        <f t="shared" si="172"/>
        <v>23.400000000000002</v>
      </c>
      <c r="AY176" s="268">
        <f t="shared" si="173"/>
        <v>22.4</v>
      </c>
      <c r="AZ176" s="269">
        <f t="shared" si="174"/>
        <v>25.2</v>
      </c>
      <c r="BA176" s="268">
        <f t="shared" si="173"/>
        <v>22.4</v>
      </c>
      <c r="BB176" s="269">
        <f t="shared" si="174"/>
        <v>25.2</v>
      </c>
      <c r="BC176" s="272">
        <f t="shared" si="175"/>
        <v>24</v>
      </c>
      <c r="BD176" s="273">
        <f t="shared" si="176"/>
        <v>27</v>
      </c>
      <c r="BE176" s="274" t="s">
        <v>177</v>
      </c>
      <c r="BF176" s="275" t="s">
        <v>177</v>
      </c>
      <c r="BG176" s="217" t="s">
        <v>177</v>
      </c>
      <c r="BH176" s="200" t="s">
        <v>177</v>
      </c>
    </row>
    <row r="177" spans="26:60" x14ac:dyDescent="0.25">
      <c r="Z177" s="68"/>
      <c r="AA177" s="67"/>
      <c r="AB177" s="67"/>
      <c r="AC177" s="67"/>
      <c r="AD177" s="67"/>
      <c r="AE177" s="67"/>
      <c r="AF177" s="52" t="s">
        <v>99</v>
      </c>
      <c r="AG177" s="5" t="s">
        <v>92</v>
      </c>
      <c r="AH177" s="226" t="s">
        <v>22</v>
      </c>
      <c r="AI177" s="236">
        <v>20</v>
      </c>
      <c r="AJ177" s="244">
        <v>22</v>
      </c>
      <c r="AK177" s="256">
        <f t="shared" si="169"/>
        <v>22</v>
      </c>
      <c r="AL177" s="257">
        <f t="shared" si="167"/>
        <v>24.200000000000003</v>
      </c>
      <c r="AM177" s="258">
        <f t="shared" si="181"/>
        <v>24</v>
      </c>
      <c r="AN177" s="253">
        <f t="shared" si="177"/>
        <v>26.4</v>
      </c>
      <c r="AO177" s="258">
        <f t="shared" si="178"/>
        <v>24</v>
      </c>
      <c r="AP177" s="259">
        <f t="shared" si="177"/>
        <v>26.4</v>
      </c>
      <c r="AQ177" s="258">
        <f t="shared" si="179"/>
        <v>24</v>
      </c>
      <c r="AR177" s="259">
        <f t="shared" si="177"/>
        <v>26.4</v>
      </c>
      <c r="AS177" s="258">
        <f t="shared" si="170"/>
        <v>24</v>
      </c>
      <c r="AT177" s="259">
        <f t="shared" si="168"/>
        <v>26.4</v>
      </c>
      <c r="AU177" s="260">
        <f t="shared" si="171"/>
        <v>26</v>
      </c>
      <c r="AV177" s="262">
        <f t="shared" si="180"/>
        <v>28.6</v>
      </c>
      <c r="AW177" s="260">
        <f t="shared" si="171"/>
        <v>26</v>
      </c>
      <c r="AX177" s="261">
        <f t="shared" si="172"/>
        <v>28.6</v>
      </c>
      <c r="AY177" s="268">
        <f t="shared" si="173"/>
        <v>28</v>
      </c>
      <c r="AZ177" s="269">
        <f t="shared" si="174"/>
        <v>30.799999999999997</v>
      </c>
      <c r="BA177" s="268">
        <f t="shared" si="173"/>
        <v>28</v>
      </c>
      <c r="BB177" s="269">
        <f t="shared" si="174"/>
        <v>30.799999999999997</v>
      </c>
      <c r="BC177" s="272">
        <f t="shared" si="175"/>
        <v>30</v>
      </c>
      <c r="BD177" s="273">
        <f t="shared" si="176"/>
        <v>33</v>
      </c>
      <c r="BE177" s="274" t="s">
        <v>177</v>
      </c>
      <c r="BF177" s="275" t="s">
        <v>177</v>
      </c>
      <c r="BG177" s="217" t="s">
        <v>177</v>
      </c>
      <c r="BH177" s="200" t="s">
        <v>177</v>
      </c>
    </row>
    <row r="178" spans="26:60" x14ac:dyDescent="0.25">
      <c r="Z178" s="68"/>
      <c r="AA178" s="67"/>
      <c r="AB178" s="67"/>
      <c r="AC178" s="67"/>
      <c r="AD178" s="67"/>
      <c r="AE178" s="67"/>
      <c r="AF178" s="52" t="s">
        <v>78</v>
      </c>
      <c r="AG178" s="5" t="s">
        <v>93</v>
      </c>
      <c r="AH178" s="226" t="s">
        <v>22</v>
      </c>
      <c r="AI178" s="236">
        <v>10</v>
      </c>
      <c r="AJ178" s="244">
        <v>12</v>
      </c>
      <c r="AK178" s="258">
        <f>$AI178*$AV$3</f>
        <v>12</v>
      </c>
      <c r="AL178" s="259">
        <f t="shared" si="177"/>
        <v>14.399999999999999</v>
      </c>
      <c r="AM178" s="258">
        <f t="shared" si="181"/>
        <v>12</v>
      </c>
      <c r="AN178" s="253">
        <f t="shared" si="177"/>
        <v>14.399999999999999</v>
      </c>
      <c r="AO178" s="258">
        <f t="shared" si="169"/>
        <v>11</v>
      </c>
      <c r="AP178" s="259">
        <f t="shared" si="177"/>
        <v>14.399999999999999</v>
      </c>
      <c r="AQ178" s="260">
        <f t="shared" ref="AQ178:AU189" si="182">$AI178*$AX$3</f>
        <v>13</v>
      </c>
      <c r="AR178" s="261">
        <f t="shared" si="180"/>
        <v>15.600000000000001</v>
      </c>
      <c r="AS178" s="260">
        <f t="shared" si="182"/>
        <v>13</v>
      </c>
      <c r="AT178" s="261">
        <f t="shared" si="180"/>
        <v>15.600000000000001</v>
      </c>
      <c r="AU178" s="260">
        <f t="shared" si="182"/>
        <v>13</v>
      </c>
      <c r="AV178" s="262">
        <f t="shared" si="180"/>
        <v>15.600000000000001</v>
      </c>
      <c r="AW178" s="268">
        <f t="shared" si="173"/>
        <v>14</v>
      </c>
      <c r="AX178" s="269">
        <f t="shared" si="174"/>
        <v>16.799999999999997</v>
      </c>
      <c r="AY178" s="272">
        <f t="shared" ref="AY178:AY185" si="183">$AI178*$BB$3</f>
        <v>15</v>
      </c>
      <c r="AZ178" s="273">
        <f t="shared" ref="AZ178:AZ185" si="184">$AJ178*$BB$3</f>
        <v>18</v>
      </c>
      <c r="BA178" s="272">
        <f t="shared" ref="BA178:BA185" si="185">$AI178*$BB$3</f>
        <v>15</v>
      </c>
      <c r="BB178" s="273">
        <f t="shared" ref="BB178:BB185" si="186">$AJ178*$BB$3</f>
        <v>18</v>
      </c>
      <c r="BC178" s="274" t="s">
        <v>177</v>
      </c>
      <c r="BD178" s="275" t="s">
        <v>177</v>
      </c>
      <c r="BE178" s="274" t="s">
        <v>177</v>
      </c>
      <c r="BF178" s="275" t="s">
        <v>177</v>
      </c>
      <c r="BG178" s="217" t="s">
        <v>177</v>
      </c>
      <c r="BH178" s="200" t="s">
        <v>177</v>
      </c>
    </row>
    <row r="179" spans="26:60" x14ac:dyDescent="0.25">
      <c r="Z179" s="68"/>
      <c r="AA179" s="67"/>
      <c r="AB179" s="67"/>
      <c r="AC179" s="67"/>
      <c r="AD179" s="67"/>
      <c r="AE179" s="67"/>
      <c r="AF179" s="52" t="s">
        <v>78</v>
      </c>
      <c r="AG179" s="5" t="s">
        <v>35</v>
      </c>
      <c r="AH179" s="226" t="s">
        <v>22</v>
      </c>
      <c r="AI179" s="236">
        <v>16</v>
      </c>
      <c r="AJ179" s="244">
        <v>18</v>
      </c>
      <c r="AK179" s="258">
        <f t="shared" ref="AK179:AK193" si="187">$AI179*$AV$3</f>
        <v>19.2</v>
      </c>
      <c r="AL179" s="259">
        <f t="shared" si="177"/>
        <v>21.599999999999998</v>
      </c>
      <c r="AM179" s="258">
        <f t="shared" si="181"/>
        <v>19.2</v>
      </c>
      <c r="AN179" s="253">
        <f t="shared" si="177"/>
        <v>21.599999999999998</v>
      </c>
      <c r="AO179" s="258">
        <f t="shared" si="169"/>
        <v>17.600000000000001</v>
      </c>
      <c r="AP179" s="259">
        <f t="shared" si="177"/>
        <v>21.599999999999998</v>
      </c>
      <c r="AQ179" s="260">
        <f t="shared" si="182"/>
        <v>20.8</v>
      </c>
      <c r="AR179" s="261">
        <f t="shared" si="180"/>
        <v>23.400000000000002</v>
      </c>
      <c r="AS179" s="260">
        <f t="shared" si="182"/>
        <v>20.8</v>
      </c>
      <c r="AT179" s="261">
        <f t="shared" si="180"/>
        <v>23.400000000000002</v>
      </c>
      <c r="AU179" s="260">
        <f t="shared" si="182"/>
        <v>20.8</v>
      </c>
      <c r="AV179" s="262">
        <f t="shared" si="180"/>
        <v>23.400000000000002</v>
      </c>
      <c r="AW179" s="268">
        <f t="shared" si="173"/>
        <v>22.4</v>
      </c>
      <c r="AX179" s="269">
        <f t="shared" si="174"/>
        <v>25.2</v>
      </c>
      <c r="AY179" s="272">
        <f t="shared" si="183"/>
        <v>24</v>
      </c>
      <c r="AZ179" s="273">
        <f t="shared" si="184"/>
        <v>27</v>
      </c>
      <c r="BA179" s="272">
        <f t="shared" si="185"/>
        <v>24</v>
      </c>
      <c r="BB179" s="273">
        <f t="shared" si="186"/>
        <v>27</v>
      </c>
      <c r="BC179" s="274" t="s">
        <v>177</v>
      </c>
      <c r="BD179" s="275" t="s">
        <v>177</v>
      </c>
      <c r="BE179" s="274" t="s">
        <v>177</v>
      </c>
      <c r="BF179" s="275" t="s">
        <v>177</v>
      </c>
      <c r="BG179" s="217" t="s">
        <v>177</v>
      </c>
      <c r="BH179" s="200" t="s">
        <v>177</v>
      </c>
    </row>
    <row r="180" spans="26:60" x14ac:dyDescent="0.25">
      <c r="Z180" s="68"/>
      <c r="AA180" s="67"/>
      <c r="AB180" s="67"/>
      <c r="AC180" s="67"/>
      <c r="AD180" s="67"/>
      <c r="AE180" s="67"/>
      <c r="AF180" s="52" t="s">
        <v>78</v>
      </c>
      <c r="AG180" s="5" t="s">
        <v>36</v>
      </c>
      <c r="AH180" s="226" t="s">
        <v>22</v>
      </c>
      <c r="AI180" s="236">
        <v>20</v>
      </c>
      <c r="AJ180" s="244">
        <v>22</v>
      </c>
      <c r="AK180" s="258">
        <f t="shared" si="187"/>
        <v>24</v>
      </c>
      <c r="AL180" s="259">
        <f t="shared" si="177"/>
        <v>26.4</v>
      </c>
      <c r="AM180" s="258">
        <f t="shared" si="181"/>
        <v>24</v>
      </c>
      <c r="AN180" s="253">
        <f t="shared" si="177"/>
        <v>26.4</v>
      </c>
      <c r="AO180" s="258">
        <f t="shared" si="169"/>
        <v>22</v>
      </c>
      <c r="AP180" s="259">
        <f t="shared" si="177"/>
        <v>26.4</v>
      </c>
      <c r="AQ180" s="260">
        <f t="shared" si="182"/>
        <v>26</v>
      </c>
      <c r="AR180" s="261">
        <f t="shared" si="180"/>
        <v>28.6</v>
      </c>
      <c r="AS180" s="260">
        <f t="shared" si="182"/>
        <v>26</v>
      </c>
      <c r="AT180" s="261">
        <f t="shared" si="180"/>
        <v>28.6</v>
      </c>
      <c r="AU180" s="260">
        <f t="shared" si="182"/>
        <v>26</v>
      </c>
      <c r="AV180" s="262">
        <f t="shared" si="180"/>
        <v>28.6</v>
      </c>
      <c r="AW180" s="268">
        <f t="shared" si="173"/>
        <v>28</v>
      </c>
      <c r="AX180" s="269">
        <f t="shared" si="174"/>
        <v>30.799999999999997</v>
      </c>
      <c r="AY180" s="272">
        <f t="shared" si="183"/>
        <v>30</v>
      </c>
      <c r="AZ180" s="273">
        <f t="shared" si="184"/>
        <v>33</v>
      </c>
      <c r="BA180" s="272">
        <f t="shared" si="185"/>
        <v>30</v>
      </c>
      <c r="BB180" s="273">
        <f t="shared" si="186"/>
        <v>33</v>
      </c>
      <c r="BC180" s="274" t="s">
        <v>177</v>
      </c>
      <c r="BD180" s="275" t="s">
        <v>177</v>
      </c>
      <c r="BE180" s="274" t="s">
        <v>177</v>
      </c>
      <c r="BF180" s="275" t="s">
        <v>177</v>
      </c>
      <c r="BG180" s="217" t="s">
        <v>177</v>
      </c>
      <c r="BH180" s="200" t="s">
        <v>177</v>
      </c>
    </row>
    <row r="181" spans="26:60" x14ac:dyDescent="0.25">
      <c r="Z181" s="68"/>
      <c r="AA181" s="67"/>
      <c r="AB181" s="67"/>
      <c r="AC181" s="67"/>
      <c r="AD181" s="67"/>
      <c r="AE181" s="67"/>
      <c r="AF181" s="52" t="s">
        <v>78</v>
      </c>
      <c r="AG181" s="5" t="s">
        <v>92</v>
      </c>
      <c r="AH181" s="226" t="s">
        <v>22</v>
      </c>
      <c r="AI181" s="236">
        <v>22</v>
      </c>
      <c r="AJ181" s="244">
        <v>24</v>
      </c>
      <c r="AK181" s="258">
        <f t="shared" si="187"/>
        <v>26.4</v>
      </c>
      <c r="AL181" s="259">
        <f t="shared" si="177"/>
        <v>28.799999999999997</v>
      </c>
      <c r="AM181" s="258">
        <f t="shared" si="181"/>
        <v>26.4</v>
      </c>
      <c r="AN181" s="253">
        <f t="shared" si="177"/>
        <v>28.799999999999997</v>
      </c>
      <c r="AO181" s="258">
        <f t="shared" si="169"/>
        <v>24.200000000000003</v>
      </c>
      <c r="AP181" s="259">
        <f t="shared" si="177"/>
        <v>28.799999999999997</v>
      </c>
      <c r="AQ181" s="260">
        <f t="shared" si="182"/>
        <v>28.6</v>
      </c>
      <c r="AR181" s="261">
        <f t="shared" si="180"/>
        <v>31.200000000000003</v>
      </c>
      <c r="AS181" s="260">
        <f t="shared" si="182"/>
        <v>28.6</v>
      </c>
      <c r="AT181" s="261">
        <f t="shared" si="180"/>
        <v>31.200000000000003</v>
      </c>
      <c r="AU181" s="260">
        <f t="shared" si="182"/>
        <v>28.6</v>
      </c>
      <c r="AV181" s="262">
        <f t="shared" si="180"/>
        <v>31.200000000000003</v>
      </c>
      <c r="AW181" s="268">
        <f t="shared" si="173"/>
        <v>30.799999999999997</v>
      </c>
      <c r="AX181" s="269">
        <f t="shared" si="174"/>
        <v>33.599999999999994</v>
      </c>
      <c r="AY181" s="272">
        <f t="shared" si="183"/>
        <v>33</v>
      </c>
      <c r="AZ181" s="273">
        <f t="shared" si="184"/>
        <v>36</v>
      </c>
      <c r="BA181" s="272">
        <f t="shared" si="185"/>
        <v>33</v>
      </c>
      <c r="BB181" s="273">
        <f t="shared" si="186"/>
        <v>36</v>
      </c>
      <c r="BC181" s="274" t="s">
        <v>177</v>
      </c>
      <c r="BD181" s="275" t="s">
        <v>177</v>
      </c>
      <c r="BE181" s="274" t="s">
        <v>177</v>
      </c>
      <c r="BF181" s="275" t="s">
        <v>177</v>
      </c>
      <c r="BG181" s="217" t="s">
        <v>177</v>
      </c>
      <c r="BH181" s="200" t="s">
        <v>177</v>
      </c>
    </row>
    <row r="182" spans="26:60" x14ac:dyDescent="0.25">
      <c r="Z182" s="68"/>
      <c r="AA182" s="67"/>
      <c r="AB182" s="67"/>
      <c r="AC182" s="67"/>
      <c r="AD182" s="67"/>
      <c r="AE182" s="67"/>
      <c r="AF182" s="52" t="s">
        <v>79</v>
      </c>
      <c r="AG182" s="5" t="s">
        <v>93</v>
      </c>
      <c r="AH182" s="226" t="s">
        <v>22</v>
      </c>
      <c r="AI182" s="236">
        <v>14</v>
      </c>
      <c r="AJ182" s="244">
        <v>16</v>
      </c>
      <c r="AK182" s="258">
        <f t="shared" si="187"/>
        <v>16.8</v>
      </c>
      <c r="AL182" s="259">
        <f t="shared" si="177"/>
        <v>19.2</v>
      </c>
      <c r="AM182" s="258">
        <f t="shared" si="181"/>
        <v>16.8</v>
      </c>
      <c r="AN182" s="253">
        <f t="shared" si="177"/>
        <v>19.2</v>
      </c>
      <c r="AO182" s="258">
        <f t="shared" si="169"/>
        <v>15.400000000000002</v>
      </c>
      <c r="AP182" s="259">
        <f t="shared" si="177"/>
        <v>19.2</v>
      </c>
      <c r="AQ182" s="260">
        <f t="shared" si="182"/>
        <v>18.2</v>
      </c>
      <c r="AR182" s="261">
        <f t="shared" si="180"/>
        <v>20.8</v>
      </c>
      <c r="AS182" s="260">
        <f t="shared" si="182"/>
        <v>18.2</v>
      </c>
      <c r="AT182" s="261">
        <f t="shared" si="180"/>
        <v>20.8</v>
      </c>
      <c r="AU182" s="260">
        <f t="shared" si="182"/>
        <v>18.2</v>
      </c>
      <c r="AV182" s="262">
        <f t="shared" si="180"/>
        <v>20.8</v>
      </c>
      <c r="AW182" s="268">
        <f t="shared" si="173"/>
        <v>19.599999999999998</v>
      </c>
      <c r="AX182" s="269">
        <f t="shared" si="174"/>
        <v>22.4</v>
      </c>
      <c r="AY182" s="272">
        <f t="shared" si="183"/>
        <v>21</v>
      </c>
      <c r="AZ182" s="273">
        <f t="shared" si="184"/>
        <v>24</v>
      </c>
      <c r="BA182" s="272">
        <f t="shared" si="185"/>
        <v>21</v>
      </c>
      <c r="BB182" s="273">
        <f t="shared" si="186"/>
        <v>24</v>
      </c>
      <c r="BC182" s="274" t="s">
        <v>177</v>
      </c>
      <c r="BD182" s="275" t="s">
        <v>177</v>
      </c>
      <c r="BE182" s="274" t="s">
        <v>177</v>
      </c>
      <c r="BF182" s="275" t="s">
        <v>177</v>
      </c>
      <c r="BG182" s="217" t="s">
        <v>177</v>
      </c>
      <c r="BH182" s="200" t="s">
        <v>177</v>
      </c>
    </row>
    <row r="183" spans="26:60" x14ac:dyDescent="0.25">
      <c r="Z183" s="68"/>
      <c r="AA183" s="67"/>
      <c r="AB183" s="67"/>
      <c r="AC183" s="67"/>
      <c r="AD183" s="67"/>
      <c r="AE183" s="67"/>
      <c r="AF183" s="52" t="s">
        <v>79</v>
      </c>
      <c r="AG183" s="5" t="s">
        <v>35</v>
      </c>
      <c r="AH183" s="226" t="s">
        <v>22</v>
      </c>
      <c r="AI183" s="236">
        <v>20</v>
      </c>
      <c r="AJ183" s="244">
        <v>22</v>
      </c>
      <c r="AK183" s="258">
        <f t="shared" si="187"/>
        <v>24</v>
      </c>
      <c r="AL183" s="259">
        <f t="shared" si="177"/>
        <v>26.4</v>
      </c>
      <c r="AM183" s="258">
        <f t="shared" si="181"/>
        <v>24</v>
      </c>
      <c r="AN183" s="253">
        <f t="shared" si="177"/>
        <v>26.4</v>
      </c>
      <c r="AO183" s="258">
        <f t="shared" ref="AO183:AO189" si="188">$AI183*$AT$3</f>
        <v>22</v>
      </c>
      <c r="AP183" s="259">
        <f t="shared" si="177"/>
        <v>26.4</v>
      </c>
      <c r="AQ183" s="260">
        <f t="shared" si="182"/>
        <v>26</v>
      </c>
      <c r="AR183" s="261">
        <f t="shared" si="180"/>
        <v>28.6</v>
      </c>
      <c r="AS183" s="260">
        <f t="shared" si="182"/>
        <v>26</v>
      </c>
      <c r="AT183" s="261">
        <f t="shared" si="180"/>
        <v>28.6</v>
      </c>
      <c r="AU183" s="260">
        <f t="shared" si="182"/>
        <v>26</v>
      </c>
      <c r="AV183" s="262">
        <f t="shared" si="180"/>
        <v>28.6</v>
      </c>
      <c r="AW183" s="268">
        <f t="shared" ref="AW183:AW185" si="189">$AI183*$AZ$3</f>
        <v>28</v>
      </c>
      <c r="AX183" s="269">
        <f t="shared" ref="AX183:AX185" si="190">$AJ183*$AZ$3</f>
        <v>30.799999999999997</v>
      </c>
      <c r="AY183" s="272">
        <f t="shared" si="183"/>
        <v>30</v>
      </c>
      <c r="AZ183" s="273">
        <f t="shared" si="184"/>
        <v>33</v>
      </c>
      <c r="BA183" s="272">
        <f t="shared" si="185"/>
        <v>30</v>
      </c>
      <c r="BB183" s="273">
        <f t="shared" si="186"/>
        <v>33</v>
      </c>
      <c r="BC183" s="274" t="s">
        <v>177</v>
      </c>
      <c r="BD183" s="275" t="s">
        <v>177</v>
      </c>
      <c r="BE183" s="274" t="s">
        <v>177</v>
      </c>
      <c r="BF183" s="275" t="s">
        <v>177</v>
      </c>
      <c r="BG183" s="217" t="s">
        <v>177</v>
      </c>
      <c r="BH183" s="200" t="s">
        <v>177</v>
      </c>
    </row>
    <row r="184" spans="26:60" x14ac:dyDescent="0.25">
      <c r="Z184" s="68"/>
      <c r="AA184" s="67"/>
      <c r="AB184" s="67"/>
      <c r="AC184" s="67"/>
      <c r="AD184" s="67"/>
      <c r="AE184" s="67"/>
      <c r="AF184" s="52" t="s">
        <v>79</v>
      </c>
      <c r="AG184" s="5" t="s">
        <v>36</v>
      </c>
      <c r="AH184" s="226" t="s">
        <v>22</v>
      </c>
      <c r="AI184" s="236">
        <v>24</v>
      </c>
      <c r="AJ184" s="244">
        <v>26</v>
      </c>
      <c r="AK184" s="258">
        <f t="shared" si="187"/>
        <v>28.799999999999997</v>
      </c>
      <c r="AL184" s="259">
        <f t="shared" si="177"/>
        <v>31.2</v>
      </c>
      <c r="AM184" s="258">
        <f t="shared" si="181"/>
        <v>28.799999999999997</v>
      </c>
      <c r="AN184" s="253">
        <f t="shared" si="177"/>
        <v>31.2</v>
      </c>
      <c r="AO184" s="258">
        <f t="shared" si="188"/>
        <v>26.400000000000002</v>
      </c>
      <c r="AP184" s="259">
        <f t="shared" si="177"/>
        <v>31.2</v>
      </c>
      <c r="AQ184" s="260">
        <f t="shared" si="182"/>
        <v>31.200000000000003</v>
      </c>
      <c r="AR184" s="261">
        <f t="shared" si="180"/>
        <v>33.800000000000004</v>
      </c>
      <c r="AS184" s="260">
        <f t="shared" si="182"/>
        <v>31.200000000000003</v>
      </c>
      <c r="AT184" s="261">
        <f t="shared" si="180"/>
        <v>33.800000000000004</v>
      </c>
      <c r="AU184" s="260">
        <f t="shared" si="182"/>
        <v>31.200000000000003</v>
      </c>
      <c r="AV184" s="262">
        <f t="shared" si="180"/>
        <v>33.800000000000004</v>
      </c>
      <c r="AW184" s="268">
        <f t="shared" si="189"/>
        <v>33.599999999999994</v>
      </c>
      <c r="AX184" s="269">
        <f t="shared" si="190"/>
        <v>36.4</v>
      </c>
      <c r="AY184" s="272">
        <f t="shared" si="183"/>
        <v>36</v>
      </c>
      <c r="AZ184" s="273">
        <f t="shared" si="184"/>
        <v>39</v>
      </c>
      <c r="BA184" s="272">
        <f t="shared" si="185"/>
        <v>36</v>
      </c>
      <c r="BB184" s="273">
        <f t="shared" si="186"/>
        <v>39</v>
      </c>
      <c r="BC184" s="274" t="s">
        <v>177</v>
      </c>
      <c r="BD184" s="275" t="s">
        <v>177</v>
      </c>
      <c r="BE184" s="274" t="s">
        <v>177</v>
      </c>
      <c r="BF184" s="275" t="s">
        <v>177</v>
      </c>
      <c r="BG184" s="217" t="s">
        <v>177</v>
      </c>
      <c r="BH184" s="200" t="s">
        <v>177</v>
      </c>
    </row>
    <row r="185" spans="26:60" x14ac:dyDescent="0.25">
      <c r="Z185" s="68"/>
      <c r="AA185" s="67"/>
      <c r="AB185" s="67"/>
      <c r="AC185" s="67"/>
      <c r="AD185" s="67"/>
      <c r="AE185" s="67"/>
      <c r="AF185" s="52" t="s">
        <v>79</v>
      </c>
      <c r="AG185" s="5" t="s">
        <v>92</v>
      </c>
      <c r="AH185" s="226" t="s">
        <v>22</v>
      </c>
      <c r="AI185" s="236">
        <v>26</v>
      </c>
      <c r="AJ185" s="244">
        <v>28</v>
      </c>
      <c r="AK185" s="258">
        <f t="shared" si="187"/>
        <v>31.2</v>
      </c>
      <c r="AL185" s="259">
        <f t="shared" si="177"/>
        <v>33.6</v>
      </c>
      <c r="AM185" s="258">
        <f t="shared" si="181"/>
        <v>31.2</v>
      </c>
      <c r="AN185" s="253">
        <f t="shared" si="177"/>
        <v>33.6</v>
      </c>
      <c r="AO185" s="258">
        <f t="shared" si="188"/>
        <v>28.6</v>
      </c>
      <c r="AP185" s="259">
        <f t="shared" si="177"/>
        <v>33.6</v>
      </c>
      <c r="AQ185" s="260">
        <f t="shared" si="182"/>
        <v>33.800000000000004</v>
      </c>
      <c r="AR185" s="261">
        <f t="shared" si="180"/>
        <v>36.4</v>
      </c>
      <c r="AS185" s="260">
        <f t="shared" si="182"/>
        <v>33.800000000000004</v>
      </c>
      <c r="AT185" s="261">
        <f t="shared" si="180"/>
        <v>36.4</v>
      </c>
      <c r="AU185" s="260">
        <f t="shared" si="182"/>
        <v>33.800000000000004</v>
      </c>
      <c r="AV185" s="262">
        <f t="shared" si="180"/>
        <v>36.4</v>
      </c>
      <c r="AW185" s="268">
        <f t="shared" si="189"/>
        <v>36.4</v>
      </c>
      <c r="AX185" s="269">
        <f t="shared" si="190"/>
        <v>39.199999999999996</v>
      </c>
      <c r="AY185" s="272">
        <f t="shared" si="183"/>
        <v>39</v>
      </c>
      <c r="AZ185" s="273">
        <f t="shared" si="184"/>
        <v>42</v>
      </c>
      <c r="BA185" s="272">
        <f t="shared" si="185"/>
        <v>39</v>
      </c>
      <c r="BB185" s="273">
        <f t="shared" si="186"/>
        <v>42</v>
      </c>
      <c r="BC185" s="274" t="s">
        <v>177</v>
      </c>
      <c r="BD185" s="275" t="s">
        <v>177</v>
      </c>
      <c r="BE185" s="274" t="s">
        <v>177</v>
      </c>
      <c r="BF185" s="275" t="s">
        <v>177</v>
      </c>
      <c r="BG185" s="217" t="s">
        <v>177</v>
      </c>
      <c r="BH185" s="200" t="s">
        <v>177</v>
      </c>
    </row>
    <row r="186" spans="26:60" x14ac:dyDescent="0.25">
      <c r="Z186" s="68"/>
      <c r="AA186" s="67"/>
      <c r="AB186" s="67"/>
      <c r="AC186" s="67"/>
      <c r="AD186" s="67"/>
      <c r="AE186" s="67"/>
      <c r="AF186" s="52" t="s">
        <v>100</v>
      </c>
      <c r="AG186" s="5" t="s">
        <v>93</v>
      </c>
      <c r="AH186" s="226" t="s">
        <v>22</v>
      </c>
      <c r="AI186" s="236">
        <v>14</v>
      </c>
      <c r="AJ186" s="244">
        <v>16</v>
      </c>
      <c r="AK186" s="258">
        <f t="shared" si="187"/>
        <v>16.8</v>
      </c>
      <c r="AL186" s="259">
        <f t="shared" ref="AL186:AL193" si="191">$AJ186*$AV$3</f>
        <v>19.2</v>
      </c>
      <c r="AM186" s="258">
        <f t="shared" si="181"/>
        <v>16.8</v>
      </c>
      <c r="AN186" s="253">
        <f t="shared" ref="AN186:AN189" si="192">$AJ186*$AV$3</f>
        <v>19.2</v>
      </c>
      <c r="AO186" s="258">
        <f t="shared" si="188"/>
        <v>15.400000000000002</v>
      </c>
      <c r="AP186" s="259">
        <f t="shared" ref="AP186:AP189" si="193">$AJ186*$AV$3</f>
        <v>19.2</v>
      </c>
      <c r="AQ186" s="260">
        <f t="shared" si="182"/>
        <v>18.2</v>
      </c>
      <c r="AR186" s="261">
        <f t="shared" si="180"/>
        <v>20.8</v>
      </c>
      <c r="AS186" s="268">
        <f t="shared" ref="AS186:AS189" si="194">$AI186*$AZ$3</f>
        <v>19.599999999999998</v>
      </c>
      <c r="AT186" s="269">
        <f t="shared" ref="AT186:AT189" si="195">$AJ186*$AZ$3</f>
        <v>22.4</v>
      </c>
      <c r="AU186" s="268">
        <f t="shared" ref="AU186:AU189" si="196">$AI186*$AZ$3</f>
        <v>19.599999999999998</v>
      </c>
      <c r="AV186" s="263">
        <f t="shared" ref="AV186:AV189" si="197">$AJ186*$AZ$3</f>
        <v>22.4</v>
      </c>
      <c r="AW186" s="272">
        <f t="shared" ref="AW186:AW189" si="198">$AI186*$BB$3</f>
        <v>21</v>
      </c>
      <c r="AX186" s="273">
        <f t="shared" ref="AX186:AX189" si="199">$AJ186*$BB$3</f>
        <v>24</v>
      </c>
      <c r="AY186" s="274" t="s">
        <v>177</v>
      </c>
      <c r="AZ186" s="275" t="s">
        <v>177</v>
      </c>
      <c r="BA186" s="274" t="s">
        <v>177</v>
      </c>
      <c r="BB186" s="275" t="s">
        <v>177</v>
      </c>
      <c r="BC186" s="274" t="s">
        <v>177</v>
      </c>
      <c r="BD186" s="275" t="s">
        <v>177</v>
      </c>
      <c r="BE186" s="274" t="s">
        <v>177</v>
      </c>
      <c r="BF186" s="275" t="s">
        <v>177</v>
      </c>
      <c r="BG186" s="217" t="s">
        <v>177</v>
      </c>
      <c r="BH186" s="200" t="s">
        <v>177</v>
      </c>
    </row>
    <row r="187" spans="26:60" x14ac:dyDescent="0.25">
      <c r="Z187" s="68"/>
      <c r="AA187" s="67"/>
      <c r="AB187" s="67"/>
      <c r="AC187" s="67"/>
      <c r="AD187" s="67"/>
      <c r="AE187" s="67"/>
      <c r="AF187" s="52" t="s">
        <v>100</v>
      </c>
      <c r="AG187" s="5" t="s">
        <v>35</v>
      </c>
      <c r="AH187" s="226" t="s">
        <v>22</v>
      </c>
      <c r="AI187" s="236">
        <v>20</v>
      </c>
      <c r="AJ187" s="244">
        <v>22</v>
      </c>
      <c r="AK187" s="258">
        <f t="shared" si="187"/>
        <v>24</v>
      </c>
      <c r="AL187" s="259">
        <f t="shared" si="191"/>
        <v>26.4</v>
      </c>
      <c r="AM187" s="258">
        <f t="shared" si="181"/>
        <v>24</v>
      </c>
      <c r="AN187" s="253">
        <f t="shared" si="192"/>
        <v>26.4</v>
      </c>
      <c r="AO187" s="258">
        <f t="shared" si="188"/>
        <v>22</v>
      </c>
      <c r="AP187" s="259">
        <f t="shared" si="193"/>
        <v>26.4</v>
      </c>
      <c r="AQ187" s="260">
        <f t="shared" si="182"/>
        <v>26</v>
      </c>
      <c r="AR187" s="261">
        <f t="shared" si="180"/>
        <v>28.6</v>
      </c>
      <c r="AS187" s="268">
        <f t="shared" si="194"/>
        <v>28</v>
      </c>
      <c r="AT187" s="269">
        <f t="shared" si="195"/>
        <v>30.799999999999997</v>
      </c>
      <c r="AU187" s="268">
        <f t="shared" si="196"/>
        <v>28</v>
      </c>
      <c r="AV187" s="263">
        <f t="shared" si="197"/>
        <v>30.799999999999997</v>
      </c>
      <c r="AW187" s="272">
        <f t="shared" si="198"/>
        <v>30</v>
      </c>
      <c r="AX187" s="273">
        <f t="shared" si="199"/>
        <v>33</v>
      </c>
      <c r="AY187" s="274" t="s">
        <v>177</v>
      </c>
      <c r="AZ187" s="275" t="s">
        <v>177</v>
      </c>
      <c r="BA187" s="274" t="s">
        <v>177</v>
      </c>
      <c r="BB187" s="275" t="s">
        <v>177</v>
      </c>
      <c r="BC187" s="274" t="s">
        <v>177</v>
      </c>
      <c r="BD187" s="275" t="s">
        <v>177</v>
      </c>
      <c r="BE187" s="274" t="s">
        <v>177</v>
      </c>
      <c r="BF187" s="275" t="s">
        <v>177</v>
      </c>
      <c r="BG187" s="217" t="s">
        <v>177</v>
      </c>
      <c r="BH187" s="200" t="s">
        <v>177</v>
      </c>
    </row>
    <row r="188" spans="26:60" x14ac:dyDescent="0.25">
      <c r="AF188" s="52" t="s">
        <v>100</v>
      </c>
      <c r="AG188" s="5" t="s">
        <v>36</v>
      </c>
      <c r="AH188" s="226" t="s">
        <v>22</v>
      </c>
      <c r="AI188" s="236">
        <v>26</v>
      </c>
      <c r="AJ188" s="244">
        <v>28</v>
      </c>
      <c r="AK188" s="258">
        <f t="shared" si="187"/>
        <v>31.2</v>
      </c>
      <c r="AL188" s="259">
        <f t="shared" si="191"/>
        <v>33.6</v>
      </c>
      <c r="AM188" s="258">
        <f t="shared" si="181"/>
        <v>31.2</v>
      </c>
      <c r="AN188" s="253">
        <f t="shared" si="192"/>
        <v>33.6</v>
      </c>
      <c r="AO188" s="258">
        <f t="shared" si="188"/>
        <v>28.6</v>
      </c>
      <c r="AP188" s="259">
        <f t="shared" si="193"/>
        <v>33.6</v>
      </c>
      <c r="AQ188" s="260">
        <f t="shared" si="182"/>
        <v>33.800000000000004</v>
      </c>
      <c r="AR188" s="261">
        <f t="shared" si="180"/>
        <v>36.4</v>
      </c>
      <c r="AS188" s="268">
        <f t="shared" si="194"/>
        <v>36.4</v>
      </c>
      <c r="AT188" s="269">
        <f t="shared" si="195"/>
        <v>39.199999999999996</v>
      </c>
      <c r="AU188" s="268">
        <f t="shared" si="196"/>
        <v>36.4</v>
      </c>
      <c r="AV188" s="263">
        <f t="shared" si="197"/>
        <v>39.199999999999996</v>
      </c>
      <c r="AW188" s="272">
        <f t="shared" si="198"/>
        <v>39</v>
      </c>
      <c r="AX188" s="273">
        <f t="shared" si="199"/>
        <v>42</v>
      </c>
      <c r="AY188" s="274" t="s">
        <v>177</v>
      </c>
      <c r="AZ188" s="275" t="s">
        <v>177</v>
      </c>
      <c r="BA188" s="274" t="s">
        <v>177</v>
      </c>
      <c r="BB188" s="275" t="s">
        <v>177</v>
      </c>
      <c r="BC188" s="274" t="s">
        <v>177</v>
      </c>
      <c r="BD188" s="275" t="s">
        <v>177</v>
      </c>
      <c r="BE188" s="274" t="s">
        <v>177</v>
      </c>
      <c r="BF188" s="275" t="s">
        <v>177</v>
      </c>
      <c r="BG188" s="217" t="s">
        <v>177</v>
      </c>
      <c r="BH188" s="200" t="s">
        <v>177</v>
      </c>
    </row>
    <row r="189" spans="26:60" x14ac:dyDescent="0.25">
      <c r="AF189" s="52" t="s">
        <v>100</v>
      </c>
      <c r="AG189" s="5" t="s">
        <v>92</v>
      </c>
      <c r="AH189" s="226" t="s">
        <v>22</v>
      </c>
      <c r="AI189" s="236">
        <v>28</v>
      </c>
      <c r="AJ189" s="244">
        <v>30</v>
      </c>
      <c r="AK189" s="258">
        <f t="shared" si="187"/>
        <v>33.6</v>
      </c>
      <c r="AL189" s="259">
        <f t="shared" si="191"/>
        <v>36</v>
      </c>
      <c r="AM189" s="258">
        <f t="shared" si="181"/>
        <v>33.6</v>
      </c>
      <c r="AN189" s="253">
        <f t="shared" si="192"/>
        <v>36</v>
      </c>
      <c r="AO189" s="258">
        <f t="shared" si="188"/>
        <v>30.800000000000004</v>
      </c>
      <c r="AP189" s="259">
        <f t="shared" si="193"/>
        <v>36</v>
      </c>
      <c r="AQ189" s="260">
        <f t="shared" si="182"/>
        <v>36.4</v>
      </c>
      <c r="AR189" s="261">
        <f t="shared" si="180"/>
        <v>39</v>
      </c>
      <c r="AS189" s="268">
        <f t="shared" si="194"/>
        <v>39.199999999999996</v>
      </c>
      <c r="AT189" s="269">
        <f t="shared" si="195"/>
        <v>42</v>
      </c>
      <c r="AU189" s="268">
        <f t="shared" si="196"/>
        <v>39.199999999999996</v>
      </c>
      <c r="AV189" s="263">
        <f t="shared" si="197"/>
        <v>42</v>
      </c>
      <c r="AW189" s="272">
        <f t="shared" si="198"/>
        <v>42</v>
      </c>
      <c r="AX189" s="273">
        <f t="shared" si="199"/>
        <v>45</v>
      </c>
      <c r="AY189" s="274" t="s">
        <v>177</v>
      </c>
      <c r="AZ189" s="275" t="s">
        <v>177</v>
      </c>
      <c r="BA189" s="274" t="s">
        <v>177</v>
      </c>
      <c r="BB189" s="275" t="s">
        <v>177</v>
      </c>
      <c r="BC189" s="274" t="s">
        <v>177</v>
      </c>
      <c r="BD189" s="275" t="s">
        <v>177</v>
      </c>
      <c r="BE189" s="274" t="s">
        <v>177</v>
      </c>
      <c r="BF189" s="275" t="s">
        <v>177</v>
      </c>
      <c r="BG189" s="217" t="s">
        <v>177</v>
      </c>
      <c r="BH189" s="200" t="s">
        <v>177</v>
      </c>
    </row>
    <row r="190" spans="26:60" x14ac:dyDescent="0.25">
      <c r="AF190" s="52" t="s">
        <v>101</v>
      </c>
      <c r="AG190" s="5" t="s">
        <v>93</v>
      </c>
      <c r="AH190" s="226" t="s">
        <v>22</v>
      </c>
      <c r="AI190" s="236">
        <v>14</v>
      </c>
      <c r="AJ190" s="244">
        <v>16</v>
      </c>
      <c r="AK190" s="258">
        <f t="shared" si="187"/>
        <v>16.8</v>
      </c>
      <c r="AL190" s="259">
        <f t="shared" si="191"/>
        <v>19.2</v>
      </c>
      <c r="AM190" s="260">
        <f>$AI190*$AX$3</f>
        <v>18.2</v>
      </c>
      <c r="AN190" s="262">
        <f t="shared" ref="AN190:AN193" si="200">$AJ190*$AX$3</f>
        <v>20.8</v>
      </c>
      <c r="AO190" s="268">
        <f t="shared" ref="AO190:AO193" si="201">$AI190*$AZ$3</f>
        <v>19.599999999999998</v>
      </c>
      <c r="AP190" s="269">
        <f t="shared" ref="AP190:AP193" si="202">$AJ190*$AZ$3</f>
        <v>22.4</v>
      </c>
      <c r="AQ190" s="268">
        <f t="shared" ref="AQ190:AQ193" si="203">$AI190*$AZ$3</f>
        <v>19.599999999999998</v>
      </c>
      <c r="AR190" s="269">
        <f t="shared" ref="AR190:AR193" si="204">$AJ190*$AZ$3</f>
        <v>22.4</v>
      </c>
      <c r="AS190" s="272">
        <f t="shared" ref="AS190:AS193" si="205">$AI190*$BB$3</f>
        <v>21</v>
      </c>
      <c r="AT190" s="273">
        <f t="shared" ref="AT190:AT193" si="206">$AJ190*$BB$3</f>
        <v>24</v>
      </c>
      <c r="AU190" s="274" t="s">
        <v>177</v>
      </c>
      <c r="AV190" s="278" t="s">
        <v>177</v>
      </c>
      <c r="AW190" s="274" t="s">
        <v>177</v>
      </c>
      <c r="AX190" s="275" t="s">
        <v>177</v>
      </c>
      <c r="AY190" s="274" t="s">
        <v>177</v>
      </c>
      <c r="AZ190" s="275" t="s">
        <v>177</v>
      </c>
      <c r="BA190" s="274" t="s">
        <v>177</v>
      </c>
      <c r="BB190" s="275" t="s">
        <v>177</v>
      </c>
      <c r="BC190" s="274" t="s">
        <v>177</v>
      </c>
      <c r="BD190" s="275" t="s">
        <v>177</v>
      </c>
      <c r="BE190" s="274" t="s">
        <v>177</v>
      </c>
      <c r="BF190" s="275" t="s">
        <v>177</v>
      </c>
      <c r="BG190" s="217" t="s">
        <v>177</v>
      </c>
      <c r="BH190" s="200" t="s">
        <v>177</v>
      </c>
    </row>
    <row r="191" spans="26:60" x14ac:dyDescent="0.25">
      <c r="AF191" s="52" t="s">
        <v>101</v>
      </c>
      <c r="AG191" s="5" t="s">
        <v>35</v>
      </c>
      <c r="AH191" s="226" t="s">
        <v>22</v>
      </c>
      <c r="AI191" s="236">
        <v>20</v>
      </c>
      <c r="AJ191" s="244">
        <v>22</v>
      </c>
      <c r="AK191" s="258">
        <f t="shared" si="187"/>
        <v>24</v>
      </c>
      <c r="AL191" s="259">
        <f t="shared" si="191"/>
        <v>26.4</v>
      </c>
      <c r="AM191" s="260">
        <f t="shared" ref="AM191:AM193" si="207">$AI191*$AX$3</f>
        <v>26</v>
      </c>
      <c r="AN191" s="262">
        <f t="shared" si="200"/>
        <v>28.6</v>
      </c>
      <c r="AO191" s="268">
        <f t="shared" si="201"/>
        <v>28</v>
      </c>
      <c r="AP191" s="269">
        <f t="shared" si="202"/>
        <v>30.799999999999997</v>
      </c>
      <c r="AQ191" s="268">
        <f t="shared" si="203"/>
        <v>28</v>
      </c>
      <c r="AR191" s="269">
        <f t="shared" si="204"/>
        <v>30.799999999999997</v>
      </c>
      <c r="AS191" s="272">
        <f t="shared" si="205"/>
        <v>30</v>
      </c>
      <c r="AT191" s="273">
        <f t="shared" si="206"/>
        <v>33</v>
      </c>
      <c r="AU191" s="274" t="s">
        <v>177</v>
      </c>
      <c r="AV191" s="278" t="s">
        <v>177</v>
      </c>
      <c r="AW191" s="274" t="s">
        <v>177</v>
      </c>
      <c r="AX191" s="275" t="s">
        <v>177</v>
      </c>
      <c r="AY191" s="274" t="s">
        <v>177</v>
      </c>
      <c r="AZ191" s="275" t="s">
        <v>177</v>
      </c>
      <c r="BA191" s="274" t="s">
        <v>177</v>
      </c>
      <c r="BB191" s="275" t="s">
        <v>177</v>
      </c>
      <c r="BC191" s="274" t="s">
        <v>177</v>
      </c>
      <c r="BD191" s="275" t="s">
        <v>177</v>
      </c>
      <c r="BE191" s="274" t="s">
        <v>177</v>
      </c>
      <c r="BF191" s="275" t="s">
        <v>177</v>
      </c>
      <c r="BG191" s="217" t="s">
        <v>177</v>
      </c>
      <c r="BH191" s="200" t="s">
        <v>177</v>
      </c>
    </row>
    <row r="192" spans="26:60" x14ac:dyDescent="0.25">
      <c r="AF192" s="52" t="s">
        <v>101</v>
      </c>
      <c r="AG192" s="5" t="s">
        <v>36</v>
      </c>
      <c r="AH192" s="226" t="s">
        <v>22</v>
      </c>
      <c r="AI192" s="236">
        <v>26</v>
      </c>
      <c r="AJ192" s="244">
        <v>28</v>
      </c>
      <c r="AK192" s="258">
        <f t="shared" si="187"/>
        <v>31.2</v>
      </c>
      <c r="AL192" s="259">
        <f t="shared" si="191"/>
        <v>33.6</v>
      </c>
      <c r="AM192" s="260">
        <f t="shared" si="207"/>
        <v>33.800000000000004</v>
      </c>
      <c r="AN192" s="262">
        <f t="shared" si="200"/>
        <v>36.4</v>
      </c>
      <c r="AO192" s="268">
        <f t="shared" si="201"/>
        <v>36.4</v>
      </c>
      <c r="AP192" s="269">
        <f t="shared" si="202"/>
        <v>39.199999999999996</v>
      </c>
      <c r="AQ192" s="268">
        <f t="shared" si="203"/>
        <v>36.4</v>
      </c>
      <c r="AR192" s="269">
        <f t="shared" si="204"/>
        <v>39.199999999999996</v>
      </c>
      <c r="AS192" s="272">
        <f t="shared" si="205"/>
        <v>39</v>
      </c>
      <c r="AT192" s="273">
        <f t="shared" si="206"/>
        <v>42</v>
      </c>
      <c r="AU192" s="274" t="s">
        <v>177</v>
      </c>
      <c r="AV192" s="278" t="s">
        <v>177</v>
      </c>
      <c r="AW192" s="274" t="s">
        <v>177</v>
      </c>
      <c r="AX192" s="275" t="s">
        <v>177</v>
      </c>
      <c r="AY192" s="274" t="s">
        <v>177</v>
      </c>
      <c r="AZ192" s="275" t="s">
        <v>177</v>
      </c>
      <c r="BA192" s="274" t="s">
        <v>177</v>
      </c>
      <c r="BB192" s="275" t="s">
        <v>177</v>
      </c>
      <c r="BC192" s="274" t="s">
        <v>177</v>
      </c>
      <c r="BD192" s="275" t="s">
        <v>177</v>
      </c>
      <c r="BE192" s="274" t="s">
        <v>177</v>
      </c>
      <c r="BF192" s="275" t="s">
        <v>177</v>
      </c>
      <c r="BG192" s="217" t="s">
        <v>177</v>
      </c>
      <c r="BH192" s="200" t="s">
        <v>177</v>
      </c>
    </row>
    <row r="193" spans="32:60" x14ac:dyDescent="0.25">
      <c r="AF193" s="50" t="s">
        <v>101</v>
      </c>
      <c r="AG193" s="41" t="s">
        <v>92</v>
      </c>
      <c r="AH193" s="227" t="s">
        <v>22</v>
      </c>
      <c r="AI193" s="237">
        <v>28</v>
      </c>
      <c r="AJ193" s="245">
        <v>30</v>
      </c>
      <c r="AK193" s="258">
        <f t="shared" si="187"/>
        <v>33.6</v>
      </c>
      <c r="AL193" s="259">
        <f t="shared" si="191"/>
        <v>36</v>
      </c>
      <c r="AM193" s="260">
        <f t="shared" si="207"/>
        <v>36.4</v>
      </c>
      <c r="AN193" s="262">
        <f t="shared" si="200"/>
        <v>39</v>
      </c>
      <c r="AO193" s="268">
        <f t="shared" si="201"/>
        <v>39.199999999999996</v>
      </c>
      <c r="AP193" s="269">
        <f t="shared" si="202"/>
        <v>42</v>
      </c>
      <c r="AQ193" s="268">
        <f t="shared" si="203"/>
        <v>39.199999999999996</v>
      </c>
      <c r="AR193" s="269">
        <f t="shared" si="204"/>
        <v>42</v>
      </c>
      <c r="AS193" s="272">
        <f t="shared" si="205"/>
        <v>42</v>
      </c>
      <c r="AT193" s="273">
        <f t="shared" si="206"/>
        <v>45</v>
      </c>
      <c r="AU193" s="276" t="s">
        <v>177</v>
      </c>
      <c r="AV193" s="279" t="s">
        <v>177</v>
      </c>
      <c r="AW193" s="276" t="s">
        <v>177</v>
      </c>
      <c r="AX193" s="277" t="s">
        <v>177</v>
      </c>
      <c r="AY193" s="274" t="s">
        <v>177</v>
      </c>
      <c r="AZ193" s="277" t="s">
        <v>177</v>
      </c>
      <c r="BA193" s="276" t="s">
        <v>177</v>
      </c>
      <c r="BB193" s="277" t="s">
        <v>177</v>
      </c>
      <c r="BC193" s="274" t="s">
        <v>177</v>
      </c>
      <c r="BD193" s="277" t="s">
        <v>177</v>
      </c>
      <c r="BE193" s="274" t="s">
        <v>177</v>
      </c>
      <c r="BF193" s="277" t="s">
        <v>177</v>
      </c>
      <c r="BG193" s="217" t="s">
        <v>177</v>
      </c>
      <c r="BH193" s="200" t="s">
        <v>177</v>
      </c>
    </row>
    <row r="194" spans="32:60" x14ac:dyDescent="0.25">
      <c r="AF194" s="52" t="s">
        <v>90</v>
      </c>
      <c r="AG194" s="5" t="s">
        <v>93</v>
      </c>
      <c r="AH194" s="226" t="s">
        <v>22</v>
      </c>
      <c r="AI194" s="238" t="s">
        <v>91</v>
      </c>
      <c r="AJ194" s="246" t="s">
        <v>91</v>
      </c>
      <c r="AK194" s="238" t="s">
        <v>91</v>
      </c>
      <c r="AL194" s="195" t="s">
        <v>91</v>
      </c>
      <c r="AM194" s="238" t="s">
        <v>91</v>
      </c>
      <c r="AN194" s="246" t="s">
        <v>91</v>
      </c>
      <c r="AO194" s="238" t="s">
        <v>91</v>
      </c>
      <c r="AP194" s="195" t="s">
        <v>91</v>
      </c>
      <c r="AQ194" s="238" t="s">
        <v>91</v>
      </c>
      <c r="AR194" s="195" t="s">
        <v>91</v>
      </c>
      <c r="AS194" s="238" t="s">
        <v>91</v>
      </c>
      <c r="AT194" s="195" t="s">
        <v>91</v>
      </c>
      <c r="AU194" s="238" t="s">
        <v>91</v>
      </c>
      <c r="AV194" s="246" t="s">
        <v>91</v>
      </c>
      <c r="AW194" s="238" t="s">
        <v>91</v>
      </c>
      <c r="AX194" s="195" t="s">
        <v>91</v>
      </c>
      <c r="AY194" s="238" t="s">
        <v>91</v>
      </c>
      <c r="AZ194" s="195" t="s">
        <v>91</v>
      </c>
      <c r="BA194" s="238" t="s">
        <v>91</v>
      </c>
      <c r="BB194" s="195" t="s">
        <v>91</v>
      </c>
      <c r="BC194" s="238" t="s">
        <v>91</v>
      </c>
      <c r="BD194" s="195" t="s">
        <v>91</v>
      </c>
      <c r="BE194" s="238" t="s">
        <v>91</v>
      </c>
      <c r="BF194" s="195" t="s">
        <v>91</v>
      </c>
      <c r="BG194" s="230" t="s">
        <v>91</v>
      </c>
      <c r="BH194" s="195" t="s">
        <v>91</v>
      </c>
    </row>
    <row r="195" spans="32:60" x14ac:dyDescent="0.25">
      <c r="AF195" s="52" t="s">
        <v>90</v>
      </c>
      <c r="AG195" s="5" t="s">
        <v>35</v>
      </c>
      <c r="AH195" s="226" t="s">
        <v>22</v>
      </c>
      <c r="AI195" s="238" t="s">
        <v>91</v>
      </c>
      <c r="AJ195" s="246" t="s">
        <v>91</v>
      </c>
      <c r="AK195" s="238" t="s">
        <v>91</v>
      </c>
      <c r="AL195" s="195" t="s">
        <v>91</v>
      </c>
      <c r="AM195" s="238" t="s">
        <v>91</v>
      </c>
      <c r="AN195" s="246" t="s">
        <v>91</v>
      </c>
      <c r="AO195" s="238" t="s">
        <v>91</v>
      </c>
      <c r="AP195" s="195" t="s">
        <v>91</v>
      </c>
      <c r="AQ195" s="238" t="s">
        <v>91</v>
      </c>
      <c r="AR195" s="195" t="s">
        <v>91</v>
      </c>
      <c r="AS195" s="238" t="s">
        <v>91</v>
      </c>
      <c r="AT195" s="195" t="s">
        <v>91</v>
      </c>
      <c r="AU195" s="238" t="s">
        <v>91</v>
      </c>
      <c r="AV195" s="246" t="s">
        <v>91</v>
      </c>
      <c r="AW195" s="238" t="s">
        <v>91</v>
      </c>
      <c r="AX195" s="195" t="s">
        <v>91</v>
      </c>
      <c r="AY195" s="238" t="s">
        <v>91</v>
      </c>
      <c r="AZ195" s="195" t="s">
        <v>91</v>
      </c>
      <c r="BA195" s="238" t="s">
        <v>91</v>
      </c>
      <c r="BB195" s="195" t="s">
        <v>91</v>
      </c>
      <c r="BC195" s="238" t="s">
        <v>91</v>
      </c>
      <c r="BD195" s="195" t="s">
        <v>91</v>
      </c>
      <c r="BE195" s="238" t="s">
        <v>91</v>
      </c>
      <c r="BF195" s="195" t="s">
        <v>91</v>
      </c>
      <c r="BG195" s="230" t="s">
        <v>91</v>
      </c>
      <c r="BH195" s="195" t="s">
        <v>91</v>
      </c>
    </row>
    <row r="196" spans="32:60" x14ac:dyDescent="0.25">
      <c r="AF196" s="52" t="s">
        <v>90</v>
      </c>
      <c r="AG196" s="5" t="s">
        <v>36</v>
      </c>
      <c r="AH196" s="226" t="s">
        <v>22</v>
      </c>
      <c r="AI196" s="238" t="s">
        <v>91</v>
      </c>
      <c r="AJ196" s="246" t="s">
        <v>91</v>
      </c>
      <c r="AK196" s="238" t="s">
        <v>91</v>
      </c>
      <c r="AL196" s="195" t="s">
        <v>91</v>
      </c>
      <c r="AM196" s="238" t="s">
        <v>91</v>
      </c>
      <c r="AN196" s="246" t="s">
        <v>91</v>
      </c>
      <c r="AO196" s="238" t="s">
        <v>91</v>
      </c>
      <c r="AP196" s="195" t="s">
        <v>91</v>
      </c>
      <c r="AQ196" s="238" t="s">
        <v>91</v>
      </c>
      <c r="AR196" s="195" t="s">
        <v>91</v>
      </c>
      <c r="AS196" s="238" t="s">
        <v>91</v>
      </c>
      <c r="AT196" s="195" t="s">
        <v>91</v>
      </c>
      <c r="AU196" s="238" t="s">
        <v>91</v>
      </c>
      <c r="AV196" s="246" t="s">
        <v>91</v>
      </c>
      <c r="AW196" s="238" t="s">
        <v>91</v>
      </c>
      <c r="AX196" s="195" t="s">
        <v>91</v>
      </c>
      <c r="AY196" s="238" t="s">
        <v>91</v>
      </c>
      <c r="AZ196" s="195" t="s">
        <v>91</v>
      </c>
      <c r="BA196" s="238" t="s">
        <v>91</v>
      </c>
      <c r="BB196" s="195" t="s">
        <v>91</v>
      </c>
      <c r="BC196" s="238" t="s">
        <v>91</v>
      </c>
      <c r="BD196" s="195" t="s">
        <v>91</v>
      </c>
      <c r="BE196" s="238" t="s">
        <v>91</v>
      </c>
      <c r="BF196" s="195" t="s">
        <v>91</v>
      </c>
      <c r="BG196" s="230" t="s">
        <v>91</v>
      </c>
      <c r="BH196" s="195" t="s">
        <v>91</v>
      </c>
    </row>
    <row r="197" spans="32:60" ht="15.75" thickBot="1" x14ac:dyDescent="0.3">
      <c r="AF197" s="54" t="s">
        <v>90</v>
      </c>
      <c r="AG197" s="55" t="s">
        <v>92</v>
      </c>
      <c r="AH197" s="225" t="s">
        <v>22</v>
      </c>
      <c r="AI197" s="239" t="s">
        <v>91</v>
      </c>
      <c r="AJ197" s="247" t="s">
        <v>91</v>
      </c>
      <c r="AK197" s="239" t="s">
        <v>91</v>
      </c>
      <c r="AL197" s="196" t="s">
        <v>91</v>
      </c>
      <c r="AM197" s="239" t="s">
        <v>91</v>
      </c>
      <c r="AN197" s="247" t="s">
        <v>91</v>
      </c>
      <c r="AO197" s="239" t="s">
        <v>91</v>
      </c>
      <c r="AP197" s="196" t="s">
        <v>91</v>
      </c>
      <c r="AQ197" s="239" t="s">
        <v>91</v>
      </c>
      <c r="AR197" s="196" t="s">
        <v>91</v>
      </c>
      <c r="AS197" s="239" t="s">
        <v>91</v>
      </c>
      <c r="AT197" s="196" t="s">
        <v>91</v>
      </c>
      <c r="AU197" s="239" t="s">
        <v>91</v>
      </c>
      <c r="AV197" s="247" t="s">
        <v>91</v>
      </c>
      <c r="AW197" s="239" t="s">
        <v>91</v>
      </c>
      <c r="AX197" s="196" t="s">
        <v>91</v>
      </c>
      <c r="AY197" s="239" t="s">
        <v>91</v>
      </c>
      <c r="AZ197" s="196" t="s">
        <v>91</v>
      </c>
      <c r="BA197" s="239" t="s">
        <v>91</v>
      </c>
      <c r="BB197" s="196" t="s">
        <v>91</v>
      </c>
      <c r="BC197" s="239" t="s">
        <v>91</v>
      </c>
      <c r="BD197" s="196" t="s">
        <v>91</v>
      </c>
      <c r="BE197" s="239" t="s">
        <v>91</v>
      </c>
      <c r="BF197" s="196" t="s">
        <v>91</v>
      </c>
      <c r="BG197" s="231" t="s">
        <v>91</v>
      </c>
      <c r="BH197" s="196" t="s">
        <v>91</v>
      </c>
    </row>
    <row r="198" spans="32:60" ht="15.75" thickTop="1" x14ac:dyDescent="0.25"/>
  </sheetData>
  <sheetProtection password="C718" sheet="1" objects="1" scenarios="1" formatCells="0" formatColumns="0" formatRows="0" selectLockedCells="1"/>
  <mergeCells count="71">
    <mergeCell ref="C23:E23"/>
    <mergeCell ref="C25:E25"/>
    <mergeCell ref="C26:E26"/>
    <mergeCell ref="C27:E27"/>
    <mergeCell ref="C28:E28"/>
    <mergeCell ref="C24:E24"/>
    <mergeCell ref="C17:E17"/>
    <mergeCell ref="C18:E18"/>
    <mergeCell ref="C19:E19"/>
    <mergeCell ref="C21:E21"/>
    <mergeCell ref="C22:E22"/>
    <mergeCell ref="C12:E12"/>
    <mergeCell ref="C13:E13"/>
    <mergeCell ref="C2:E2"/>
    <mergeCell ref="C3:E3"/>
    <mergeCell ref="C6:E6"/>
    <mergeCell ref="C7:E7"/>
    <mergeCell ref="C8:E8"/>
    <mergeCell ref="C4:G4"/>
    <mergeCell ref="M11:M19"/>
    <mergeCell ref="N11:N19"/>
    <mergeCell ref="AY5:AZ5"/>
    <mergeCell ref="BA5:BB5"/>
    <mergeCell ref="P15:W15"/>
    <mergeCell ref="AO5:AP5"/>
    <mergeCell ref="AQ5:AR5"/>
    <mergeCell ref="AS5:AT5"/>
    <mergeCell ref="AU5:AV5"/>
    <mergeCell ref="AW5:AX5"/>
    <mergeCell ref="AK5:AL5"/>
    <mergeCell ref="AM5:AN5"/>
    <mergeCell ref="M2:M10"/>
    <mergeCell ref="N2:N10"/>
    <mergeCell ref="A74:A75"/>
    <mergeCell ref="E74:E75"/>
    <mergeCell ref="G74:G75"/>
    <mergeCell ref="F29:G29"/>
    <mergeCell ref="H74:H75"/>
    <mergeCell ref="C29:E29"/>
    <mergeCell ref="B1:G1"/>
    <mergeCell ref="B46:G46"/>
    <mergeCell ref="B50:G50"/>
    <mergeCell ref="B51:G51"/>
    <mergeCell ref="B52:G52"/>
    <mergeCell ref="F14:G14"/>
    <mergeCell ref="F20:G20"/>
    <mergeCell ref="B47:G47"/>
    <mergeCell ref="B49:G49"/>
    <mergeCell ref="B48:G48"/>
    <mergeCell ref="B45:G45"/>
    <mergeCell ref="C14:E14"/>
    <mergeCell ref="C15:E15"/>
    <mergeCell ref="C9:E9"/>
    <mergeCell ref="C10:E10"/>
    <mergeCell ref="C11:E11"/>
    <mergeCell ref="AF1:BH1"/>
    <mergeCell ref="AP2:BB2"/>
    <mergeCell ref="AF4:AH4"/>
    <mergeCell ref="N83:N91"/>
    <mergeCell ref="Z3:AD3"/>
    <mergeCell ref="AA4:AD4"/>
    <mergeCell ref="AP3:AQ3"/>
    <mergeCell ref="AR3:AS3"/>
    <mergeCell ref="AI5:AJ5"/>
    <mergeCell ref="N53:N61"/>
    <mergeCell ref="N63:N71"/>
    <mergeCell ref="N73:N81"/>
    <mergeCell ref="BC5:BD5"/>
    <mergeCell ref="BE5:BF5"/>
    <mergeCell ref="BG5:BH5"/>
    <mergeCell ref="AI2:AJ2"/>
  </mergeCells>
  <conditionalFormatting sqref="G6">
    <cfRule type="expression" dxfId="6" priority="24">
      <formula>(C6&gt;70)</formula>
    </cfRule>
  </conditionalFormatting>
  <conditionalFormatting sqref="G7">
    <cfRule type="expression" dxfId="5" priority="25">
      <formula>($C$7&lt;750)</formula>
    </cfRule>
  </conditionalFormatting>
  <conditionalFormatting sqref="G8">
    <cfRule type="expression" dxfId="4" priority="26">
      <formula>(C8="Fill 3:1")</formula>
    </cfRule>
  </conditionalFormatting>
  <conditionalFormatting sqref="F20:G20">
    <cfRule type="expression" dxfId="3" priority="1">
      <formula>(C14&gt;E20)</formula>
    </cfRule>
    <cfRule type="expression" dxfId="2" priority="29">
      <formula>(C14&lt;C20)</formula>
    </cfRule>
  </conditionalFormatting>
  <conditionalFormatting sqref="F14:G14">
    <cfRule type="expression" dxfId="1" priority="2">
      <formula>(C14&gt;E20)</formula>
    </cfRule>
    <cfRule type="expression" dxfId="0" priority="30">
      <formula>(C14&lt;C20)</formula>
    </cfRule>
  </conditionalFormatting>
  <dataValidations count="9">
    <dataValidation type="list" showInputMessage="1" showErrorMessage="1" sqref="C6">
      <formula1>SPEED</formula1>
    </dataValidation>
    <dataValidation type="list" showInputMessage="1" showErrorMessage="1" sqref="C10">
      <formula1>YESNO</formula1>
    </dataValidation>
    <dataValidation type="list" showInputMessage="1" showErrorMessage="1" sqref="C11">
      <formula1>_Rail</formula1>
    </dataValidation>
    <dataValidation type="list" showInputMessage="1" showErrorMessage="1" sqref="C15">
      <formula1>_L2</formula1>
    </dataValidation>
    <dataValidation type="list" showInputMessage="1" showErrorMessage="1" sqref="C8">
      <formula1>slope</formula1>
    </dataValidation>
    <dataValidation type="list" showInputMessage="1" showErrorMessage="1" sqref="C9">
      <formula1>direction</formula1>
    </dataValidation>
    <dataValidation type="list" allowBlank="1" showInputMessage="1" showErrorMessage="1" sqref="C14">
      <formula1>$K$4:$K$103</formula1>
    </dataValidation>
    <dataValidation type="list" showInputMessage="1" showErrorMessage="1" sqref="C12">
      <formula1>Barrier</formula1>
    </dataValidation>
    <dataValidation type="list" showInputMessage="1" showErrorMessage="1" sqref="C13">
      <formula1>$J$32:$J$45</formula1>
    </dataValidation>
  </dataValidations>
  <hyperlinks>
    <hyperlink ref="C24" r:id="rId1" display="MODT'S QUALIFIED PRODUCTS LISTING"/>
    <hyperlink ref="F24" r:id="rId2"/>
    <hyperlink ref="F16" r:id="rId3"/>
    <hyperlink ref="C24:E24" r:id="rId4" display="Modot Qualified Products"/>
  </hyperlinks>
  <pageMargins left="0.5" right="0.5" top="0.25" bottom="0" header="0.3" footer="0.3"/>
  <pageSetup scale="66" fitToHeight="0" orientation="portrait"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H39"/>
  <sheetViews>
    <sheetView showGridLines="0" zoomScale="75" zoomScaleNormal="75" workbookViewId="0">
      <selection activeCell="A116" sqref="A116"/>
    </sheetView>
  </sheetViews>
  <sheetFormatPr defaultRowHeight="15" x14ac:dyDescent="0.25"/>
  <cols>
    <col min="1" max="1" width="10.28515625" style="1" customWidth="1"/>
    <col min="2" max="2" width="13.85546875" style="1" bestFit="1" customWidth="1"/>
    <col min="3"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1" spans="1:8" ht="20.100000000000001" customHeight="1" x14ac:dyDescent="0.25">
      <c r="A1" s="372" t="s">
        <v>116</v>
      </c>
      <c r="B1" s="373"/>
      <c r="C1" s="373"/>
      <c r="D1" s="373"/>
      <c r="E1" s="373"/>
      <c r="F1" s="373"/>
      <c r="G1" s="373"/>
      <c r="H1" s="374"/>
    </row>
    <row r="2" spans="1:8" x14ac:dyDescent="0.25">
      <c r="A2" s="99"/>
      <c r="B2" s="99"/>
      <c r="C2" s="375" t="s">
        <v>71</v>
      </c>
      <c r="D2" s="375"/>
      <c r="E2" s="375"/>
      <c r="F2" s="375" t="s">
        <v>72</v>
      </c>
      <c r="G2" s="375"/>
      <c r="H2" s="375"/>
    </row>
    <row r="3" spans="1:8" ht="32.25" customHeight="1" x14ac:dyDescent="0.25">
      <c r="A3" s="100" t="s">
        <v>70</v>
      </c>
      <c r="B3" s="100" t="s">
        <v>64</v>
      </c>
      <c r="C3" s="101" t="s">
        <v>19</v>
      </c>
      <c r="D3" s="102" t="s">
        <v>73</v>
      </c>
      <c r="E3" s="103" t="s">
        <v>17</v>
      </c>
      <c r="F3" s="102" t="s">
        <v>20</v>
      </c>
      <c r="G3" s="102" t="s">
        <v>74</v>
      </c>
      <c r="H3" s="102" t="s">
        <v>22</v>
      </c>
    </row>
    <row r="4" spans="1:8" x14ac:dyDescent="0.25">
      <c r="A4" s="377" t="s">
        <v>75</v>
      </c>
      <c r="B4" s="104" t="s">
        <v>93</v>
      </c>
      <c r="C4" s="105" t="s">
        <v>39</v>
      </c>
      <c r="D4" s="106" t="s">
        <v>39</v>
      </c>
      <c r="E4" s="104" t="s">
        <v>76</v>
      </c>
      <c r="F4" s="106" t="s">
        <v>39</v>
      </c>
      <c r="G4" s="106" t="s">
        <v>39</v>
      </c>
      <c r="H4" s="106" t="s">
        <v>39</v>
      </c>
    </row>
    <row r="5" spans="1:8" x14ac:dyDescent="0.25">
      <c r="A5" s="377"/>
      <c r="B5" s="107" t="s">
        <v>35</v>
      </c>
      <c r="C5" s="108" t="s">
        <v>40</v>
      </c>
      <c r="D5" s="109" t="s">
        <v>41</v>
      </c>
      <c r="E5" s="107" t="s">
        <v>76</v>
      </c>
      <c r="F5" s="110" t="s">
        <v>40</v>
      </c>
      <c r="G5" s="110" t="s">
        <v>40</v>
      </c>
      <c r="H5" s="110" t="s">
        <v>40</v>
      </c>
    </row>
    <row r="6" spans="1:8" x14ac:dyDescent="0.25">
      <c r="A6" s="377"/>
      <c r="B6" s="107" t="s">
        <v>36</v>
      </c>
      <c r="C6" s="108" t="s">
        <v>41</v>
      </c>
      <c r="D6" s="109" t="s">
        <v>42</v>
      </c>
      <c r="E6" s="107" t="s">
        <v>76</v>
      </c>
      <c r="F6" s="109" t="s">
        <v>41</v>
      </c>
      <c r="G6" s="109" t="s">
        <v>41</v>
      </c>
      <c r="H6" s="109" t="s">
        <v>41</v>
      </c>
    </row>
    <row r="7" spans="1:8" x14ac:dyDescent="0.25">
      <c r="A7" s="377"/>
      <c r="B7" s="111" t="s">
        <v>92</v>
      </c>
      <c r="C7" s="112" t="s">
        <v>42</v>
      </c>
      <c r="D7" s="113" t="s">
        <v>43</v>
      </c>
      <c r="E7" s="111" t="s">
        <v>76</v>
      </c>
      <c r="F7" s="113" t="s">
        <v>42</v>
      </c>
      <c r="G7" s="113" t="s">
        <v>42</v>
      </c>
      <c r="H7" s="113" t="s">
        <v>42</v>
      </c>
    </row>
    <row r="8" spans="1:8" x14ac:dyDescent="0.25">
      <c r="A8" s="377" t="s">
        <v>77</v>
      </c>
      <c r="B8" s="104" t="s">
        <v>93</v>
      </c>
      <c r="C8" s="105" t="s">
        <v>40</v>
      </c>
      <c r="D8" s="106" t="s">
        <v>41</v>
      </c>
      <c r="E8" s="104" t="s">
        <v>76</v>
      </c>
      <c r="F8" s="106" t="s">
        <v>56</v>
      </c>
      <c r="G8" s="106" t="s">
        <v>56</v>
      </c>
      <c r="H8" s="106" t="s">
        <v>40</v>
      </c>
    </row>
    <row r="9" spans="1:8" x14ac:dyDescent="0.25">
      <c r="A9" s="377"/>
      <c r="B9" s="107" t="s">
        <v>35</v>
      </c>
      <c r="C9" s="108" t="s">
        <v>42</v>
      </c>
      <c r="D9" s="109" t="s">
        <v>50</v>
      </c>
      <c r="E9" s="107" t="s">
        <v>76</v>
      </c>
      <c r="F9" s="109" t="s">
        <v>40</v>
      </c>
      <c r="G9" s="109" t="s">
        <v>41</v>
      </c>
      <c r="H9" s="109" t="s">
        <v>42</v>
      </c>
    </row>
    <row r="10" spans="1:8" x14ac:dyDescent="0.25">
      <c r="A10" s="377"/>
      <c r="B10" s="107" t="s">
        <v>36</v>
      </c>
      <c r="C10" s="108" t="s">
        <v>43</v>
      </c>
      <c r="D10" s="109" t="s">
        <v>51</v>
      </c>
      <c r="E10" s="107" t="s">
        <v>76</v>
      </c>
      <c r="F10" s="109" t="s">
        <v>41</v>
      </c>
      <c r="G10" s="109" t="s">
        <v>42</v>
      </c>
      <c r="H10" s="109" t="s">
        <v>43</v>
      </c>
    </row>
    <row r="11" spans="1:8" x14ac:dyDescent="0.25">
      <c r="A11" s="377"/>
      <c r="B11" s="111" t="s">
        <v>92</v>
      </c>
      <c r="C11" s="112" t="s">
        <v>44</v>
      </c>
      <c r="D11" s="113" t="s">
        <v>52</v>
      </c>
      <c r="E11" s="111" t="s">
        <v>76</v>
      </c>
      <c r="F11" s="113" t="s">
        <v>42</v>
      </c>
      <c r="G11" s="113" t="s">
        <v>48</v>
      </c>
      <c r="H11" s="113" t="s">
        <v>44</v>
      </c>
    </row>
    <row r="12" spans="1:8" x14ac:dyDescent="0.25">
      <c r="A12" s="377" t="s">
        <v>78</v>
      </c>
      <c r="B12" s="104" t="s">
        <v>93</v>
      </c>
      <c r="C12" s="106" t="s">
        <v>41</v>
      </c>
      <c r="D12" s="106" t="s">
        <v>53</v>
      </c>
      <c r="E12" s="104" t="s">
        <v>76</v>
      </c>
      <c r="F12" s="106" t="s">
        <v>56</v>
      </c>
      <c r="G12" s="106" t="s">
        <v>40</v>
      </c>
      <c r="H12" s="106" t="s">
        <v>40</v>
      </c>
    </row>
    <row r="13" spans="1:8" x14ac:dyDescent="0.25">
      <c r="A13" s="377"/>
      <c r="B13" s="107" t="s">
        <v>35</v>
      </c>
      <c r="C13" s="108" t="s">
        <v>43</v>
      </c>
      <c r="D13" s="109" t="s">
        <v>46</v>
      </c>
      <c r="E13" s="107" t="s">
        <v>76</v>
      </c>
      <c r="F13" s="109" t="s">
        <v>40</v>
      </c>
      <c r="G13" s="109" t="s">
        <v>42</v>
      </c>
      <c r="H13" s="109" t="s">
        <v>43</v>
      </c>
    </row>
    <row r="14" spans="1:8" x14ac:dyDescent="0.25">
      <c r="A14" s="377"/>
      <c r="B14" s="107" t="s">
        <v>36</v>
      </c>
      <c r="C14" s="108" t="s">
        <v>44</v>
      </c>
      <c r="D14" s="109" t="s">
        <v>54</v>
      </c>
      <c r="E14" s="107" t="s">
        <v>76</v>
      </c>
      <c r="F14" s="109" t="s">
        <v>42</v>
      </c>
      <c r="G14" s="109" t="s">
        <v>43</v>
      </c>
      <c r="H14" s="109" t="s">
        <v>44</v>
      </c>
    </row>
    <row r="15" spans="1:8" x14ac:dyDescent="0.25">
      <c r="A15" s="377"/>
      <c r="B15" s="111" t="s">
        <v>92</v>
      </c>
      <c r="C15" s="112" t="s">
        <v>45</v>
      </c>
      <c r="D15" s="113" t="s">
        <v>55</v>
      </c>
      <c r="E15" s="113" t="s">
        <v>76</v>
      </c>
      <c r="F15" s="113" t="s">
        <v>43</v>
      </c>
      <c r="G15" s="113" t="s">
        <v>44</v>
      </c>
      <c r="H15" s="113" t="s">
        <v>45</v>
      </c>
    </row>
    <row r="16" spans="1:8" x14ac:dyDescent="0.25">
      <c r="A16" s="377" t="s">
        <v>79</v>
      </c>
      <c r="B16" s="104" t="s">
        <v>93</v>
      </c>
      <c r="C16" s="106" t="s">
        <v>43</v>
      </c>
      <c r="D16" s="106" t="s">
        <v>46</v>
      </c>
      <c r="E16" s="104" t="s">
        <v>76</v>
      </c>
      <c r="F16" s="106" t="s">
        <v>40</v>
      </c>
      <c r="G16" s="106" t="s">
        <v>41</v>
      </c>
      <c r="H16" s="106" t="s">
        <v>42</v>
      </c>
    </row>
    <row r="17" spans="1:8" x14ac:dyDescent="0.25">
      <c r="A17" s="377"/>
      <c r="B17" s="107" t="s">
        <v>35</v>
      </c>
      <c r="C17" s="108" t="s">
        <v>46</v>
      </c>
      <c r="D17" s="109" t="s">
        <v>80</v>
      </c>
      <c r="E17" s="107" t="s">
        <v>76</v>
      </c>
      <c r="F17" s="109" t="s">
        <v>41</v>
      </c>
      <c r="G17" s="109" t="s">
        <v>43</v>
      </c>
      <c r="H17" s="109" t="s">
        <v>44</v>
      </c>
    </row>
    <row r="18" spans="1:8" x14ac:dyDescent="0.25">
      <c r="A18" s="377"/>
      <c r="B18" s="107" t="s">
        <v>36</v>
      </c>
      <c r="C18" s="108" t="s">
        <v>47</v>
      </c>
      <c r="D18" s="109" t="s">
        <v>81</v>
      </c>
      <c r="E18" s="107" t="s">
        <v>76</v>
      </c>
      <c r="F18" s="109" t="s">
        <v>53</v>
      </c>
      <c r="G18" s="109" t="s">
        <v>58</v>
      </c>
      <c r="H18" s="109" t="s">
        <v>49</v>
      </c>
    </row>
    <row r="19" spans="1:8" x14ac:dyDescent="0.25">
      <c r="A19" s="377"/>
      <c r="B19" s="111" t="s">
        <v>92</v>
      </c>
      <c r="C19" s="112" t="s">
        <v>82</v>
      </c>
      <c r="D19" s="113" t="s">
        <v>83</v>
      </c>
      <c r="E19" s="111" t="s">
        <v>76</v>
      </c>
      <c r="F19" s="113" t="s">
        <v>44</v>
      </c>
      <c r="G19" s="113" t="s">
        <v>49</v>
      </c>
      <c r="H19" s="113" t="s">
        <v>59</v>
      </c>
    </row>
    <row r="20" spans="1:8" x14ac:dyDescent="0.25">
      <c r="A20" s="377" t="s">
        <v>84</v>
      </c>
      <c r="B20" s="104" t="s">
        <v>93</v>
      </c>
      <c r="C20" s="106" t="s">
        <v>48</v>
      </c>
      <c r="D20" s="106" t="s">
        <v>51</v>
      </c>
      <c r="E20" s="104" t="s">
        <v>76</v>
      </c>
      <c r="F20" s="106" t="s">
        <v>40</v>
      </c>
      <c r="G20" s="106" t="s">
        <v>42</v>
      </c>
      <c r="H20" s="106" t="s">
        <v>42</v>
      </c>
    </row>
    <row r="21" spans="1:8" x14ac:dyDescent="0.25">
      <c r="A21" s="377"/>
      <c r="B21" s="107" t="s">
        <v>35</v>
      </c>
      <c r="C21" s="108" t="s">
        <v>49</v>
      </c>
      <c r="D21" s="109" t="s">
        <v>85</v>
      </c>
      <c r="E21" s="107" t="s">
        <v>76</v>
      </c>
      <c r="F21" s="109" t="s">
        <v>57</v>
      </c>
      <c r="G21" s="109" t="s">
        <v>48</v>
      </c>
      <c r="H21" s="109" t="s">
        <v>44</v>
      </c>
    </row>
    <row r="22" spans="1:8" x14ac:dyDescent="0.25">
      <c r="A22" s="377"/>
      <c r="B22" s="107" t="s">
        <v>36</v>
      </c>
      <c r="C22" s="108" t="s">
        <v>86</v>
      </c>
      <c r="D22" s="109" t="s">
        <v>87</v>
      </c>
      <c r="E22" s="107" t="s">
        <v>76</v>
      </c>
      <c r="F22" s="109" t="s">
        <v>50</v>
      </c>
      <c r="G22" s="109" t="s">
        <v>45</v>
      </c>
      <c r="H22" s="109" t="s">
        <v>59</v>
      </c>
    </row>
    <row r="23" spans="1:8" x14ac:dyDescent="0.25">
      <c r="A23" s="377"/>
      <c r="B23" s="111" t="s">
        <v>92</v>
      </c>
      <c r="C23" s="112" t="s">
        <v>88</v>
      </c>
      <c r="D23" s="113" t="s">
        <v>89</v>
      </c>
      <c r="E23" s="111" t="s">
        <v>76</v>
      </c>
      <c r="F23" s="113" t="s">
        <v>45</v>
      </c>
      <c r="G23" s="113" t="s">
        <v>47</v>
      </c>
      <c r="H23" s="113" t="s">
        <v>60</v>
      </c>
    </row>
    <row r="27" spans="1:8" x14ac:dyDescent="0.25">
      <c r="A27" s="336"/>
      <c r="B27" s="296"/>
      <c r="C27" s="296"/>
      <c r="D27" s="296"/>
      <c r="E27" s="296"/>
    </row>
    <row r="28" spans="1:8" x14ac:dyDescent="0.25">
      <c r="A28" s="8"/>
      <c r="B28" s="336"/>
      <c r="C28" s="376"/>
      <c r="D28" s="376"/>
      <c r="E28" s="376"/>
    </row>
    <row r="29" spans="1:8" x14ac:dyDescent="0.25">
      <c r="A29" s="8"/>
      <c r="B29" s="8"/>
      <c r="C29" s="8"/>
      <c r="D29" s="8"/>
      <c r="E29" s="8"/>
    </row>
    <row r="30" spans="1:8" ht="24.95" customHeight="1" x14ac:dyDescent="0.25">
      <c r="A30" s="8"/>
      <c r="B30" s="8"/>
      <c r="C30" s="8"/>
      <c r="D30" s="8"/>
      <c r="E30" s="8"/>
    </row>
    <row r="31" spans="1:8" ht="24.95" customHeight="1" x14ac:dyDescent="0.25">
      <c r="A31" s="8"/>
      <c r="B31" s="8"/>
      <c r="C31" s="8"/>
      <c r="D31" s="8"/>
      <c r="E31" s="8"/>
    </row>
    <row r="32" spans="1:8" ht="24.95" customHeight="1" x14ac:dyDescent="0.25">
      <c r="A32" s="8"/>
      <c r="B32" s="8"/>
      <c r="C32" s="8"/>
      <c r="D32" s="8"/>
      <c r="E32" s="8"/>
    </row>
    <row r="33" spans="1:5" ht="24.95" customHeight="1" x14ac:dyDescent="0.25">
      <c r="A33" s="8"/>
      <c r="B33" s="8"/>
      <c r="C33" s="8"/>
      <c r="D33" s="8"/>
      <c r="E33" s="8"/>
    </row>
    <row r="34" spans="1:5" ht="24.95" customHeight="1" x14ac:dyDescent="0.25">
      <c r="A34" s="8"/>
      <c r="B34" s="8"/>
      <c r="C34" s="8"/>
      <c r="D34" s="8"/>
      <c r="E34" s="8"/>
    </row>
    <row r="35" spans="1:5" ht="24.95" customHeight="1" x14ac:dyDescent="0.25">
      <c r="A35" s="8"/>
      <c r="B35" s="8"/>
      <c r="C35" s="8"/>
      <c r="D35" s="8"/>
      <c r="E35" s="8"/>
    </row>
    <row r="36" spans="1:5" ht="24.95" customHeight="1" x14ac:dyDescent="0.25">
      <c r="A36" s="8"/>
      <c r="B36" s="8"/>
      <c r="C36" s="8"/>
      <c r="D36" s="8"/>
      <c r="E36" s="8"/>
    </row>
    <row r="37" spans="1:5" ht="24.95" customHeight="1" x14ac:dyDescent="0.25">
      <c r="A37" s="8"/>
      <c r="B37" s="8"/>
      <c r="C37" s="8"/>
      <c r="D37" s="8"/>
      <c r="E37" s="8"/>
    </row>
    <row r="38" spans="1:5" ht="24.95" customHeight="1" x14ac:dyDescent="0.25">
      <c r="A38" s="8"/>
      <c r="B38" s="8"/>
      <c r="C38" s="8"/>
      <c r="D38" s="8"/>
      <c r="E38" s="8"/>
    </row>
    <row r="39" spans="1:5" ht="24.95" customHeight="1" x14ac:dyDescent="0.25">
      <c r="A39" s="8"/>
      <c r="B39" s="8"/>
      <c r="C39" s="8"/>
      <c r="D39" s="8"/>
      <c r="E39" s="8"/>
    </row>
  </sheetData>
  <sheetProtection password="C718" sheet="1" objects="1" scenarios="1" selectLockedCells="1"/>
  <mergeCells count="10">
    <mergeCell ref="A1:H1"/>
    <mergeCell ref="C2:E2"/>
    <mergeCell ref="F2:H2"/>
    <mergeCell ref="A27:E27"/>
    <mergeCell ref="B28:E28"/>
    <mergeCell ref="A4:A7"/>
    <mergeCell ref="A8:A11"/>
    <mergeCell ref="A12:A15"/>
    <mergeCell ref="A16:A19"/>
    <mergeCell ref="A20:A23"/>
  </mergeCells>
  <pageMargins left="0.5" right="0" top="0.75" bottom="0.25" header="0.3" footer="0.3"/>
  <pageSetup scale="12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2"/>
  <sheetViews>
    <sheetView workbookViewId="0">
      <selection activeCell="F5" sqref="F5"/>
    </sheetView>
  </sheetViews>
  <sheetFormatPr defaultRowHeight="15" x14ac:dyDescent="0.25"/>
  <cols>
    <col min="1" max="8" width="7.7109375" customWidth="1"/>
  </cols>
  <sheetData>
    <row r="1" spans="1:8" x14ac:dyDescent="0.25">
      <c r="A1" s="381" t="s">
        <v>117</v>
      </c>
      <c r="B1" s="382"/>
      <c r="C1" s="382"/>
      <c r="D1" s="382"/>
      <c r="E1" s="382"/>
      <c r="F1" s="382"/>
      <c r="G1" s="382"/>
      <c r="H1" s="383"/>
    </row>
    <row r="2" spans="1:8" x14ac:dyDescent="0.25">
      <c r="A2" s="384" t="s">
        <v>107</v>
      </c>
      <c r="B2" s="385"/>
      <c r="C2" s="385"/>
      <c r="D2" s="385"/>
      <c r="E2" s="385"/>
      <c r="F2" s="385"/>
      <c r="G2" s="385"/>
      <c r="H2" s="386"/>
    </row>
    <row r="3" spans="1:8" x14ac:dyDescent="0.25">
      <c r="A3" s="43" t="s">
        <v>94</v>
      </c>
      <c r="B3" s="387" t="s">
        <v>108</v>
      </c>
      <c r="C3" s="388"/>
      <c r="D3" s="388"/>
      <c r="E3" s="388"/>
      <c r="F3" s="388"/>
      <c r="G3" s="388"/>
      <c r="H3" s="389"/>
    </row>
    <row r="4" spans="1:8" x14ac:dyDescent="0.25">
      <c r="A4" s="118" t="s">
        <v>109</v>
      </c>
      <c r="B4" s="114">
        <v>40</v>
      </c>
      <c r="C4" s="115">
        <v>45</v>
      </c>
      <c r="D4" s="115">
        <v>50</v>
      </c>
      <c r="E4" s="114">
        <v>55</v>
      </c>
      <c r="F4" s="115">
        <v>60</v>
      </c>
      <c r="G4" s="115">
        <v>65</v>
      </c>
      <c r="H4" s="115">
        <v>70</v>
      </c>
    </row>
    <row r="5" spans="1:8" x14ac:dyDescent="0.25">
      <c r="A5" s="102">
        <v>2950</v>
      </c>
      <c r="B5" s="116">
        <v>1.1000000000000001</v>
      </c>
      <c r="C5" s="117">
        <v>1.1000000000000001</v>
      </c>
      <c r="D5" s="117">
        <v>1.1000000000000001</v>
      </c>
      <c r="E5" s="116">
        <v>1.2</v>
      </c>
      <c r="F5" s="117">
        <v>1.2</v>
      </c>
      <c r="G5" s="117">
        <v>1.2</v>
      </c>
      <c r="H5" s="117">
        <v>1.2</v>
      </c>
    </row>
    <row r="6" spans="1:8" x14ac:dyDescent="0.25">
      <c r="A6" s="102">
        <v>2300</v>
      </c>
      <c r="B6" s="116">
        <v>1.1000000000000001</v>
      </c>
      <c r="C6" s="117">
        <v>1.1000000000000001</v>
      </c>
      <c r="D6" s="117">
        <v>1.2</v>
      </c>
      <c r="E6" s="116">
        <v>1.2</v>
      </c>
      <c r="F6" s="117">
        <v>1.2</v>
      </c>
      <c r="G6" s="117">
        <v>1.2</v>
      </c>
      <c r="H6" s="117">
        <v>1.3</v>
      </c>
    </row>
    <row r="7" spans="1:8" x14ac:dyDescent="0.25">
      <c r="A7" s="102">
        <v>1970</v>
      </c>
      <c r="B7" s="116">
        <v>1.1000000000000001</v>
      </c>
      <c r="C7" s="117">
        <v>1.2</v>
      </c>
      <c r="D7" s="117">
        <v>1.2</v>
      </c>
      <c r="E7" s="116">
        <v>1.2</v>
      </c>
      <c r="F7" s="117">
        <v>1.3</v>
      </c>
      <c r="G7" s="117">
        <v>1.3</v>
      </c>
      <c r="H7" s="117">
        <v>1.4</v>
      </c>
    </row>
    <row r="8" spans="1:8" x14ac:dyDescent="0.25">
      <c r="A8" s="102">
        <v>1640</v>
      </c>
      <c r="B8" s="116">
        <v>1.1000000000000001</v>
      </c>
      <c r="C8" s="117">
        <v>1.2</v>
      </c>
      <c r="D8" s="117">
        <v>1.2</v>
      </c>
      <c r="E8" s="116">
        <v>1.3</v>
      </c>
      <c r="F8" s="117">
        <v>1.3</v>
      </c>
      <c r="G8" s="117">
        <v>1.3</v>
      </c>
      <c r="H8" s="117">
        <v>1.4</v>
      </c>
    </row>
    <row r="9" spans="1:8" x14ac:dyDescent="0.25">
      <c r="A9" s="102">
        <v>1475</v>
      </c>
      <c r="B9" s="116">
        <v>1.2</v>
      </c>
      <c r="C9" s="117">
        <v>1.2</v>
      </c>
      <c r="D9" s="117">
        <v>1.3</v>
      </c>
      <c r="E9" s="116">
        <v>1.3</v>
      </c>
      <c r="F9" s="117">
        <v>1.4</v>
      </c>
      <c r="G9" s="117">
        <v>1.4</v>
      </c>
      <c r="H9" s="117">
        <v>1.5</v>
      </c>
    </row>
    <row r="10" spans="1:8" x14ac:dyDescent="0.25">
      <c r="A10" s="102">
        <v>1315</v>
      </c>
      <c r="B10" s="116">
        <v>1.2</v>
      </c>
      <c r="C10" s="117">
        <v>1.2</v>
      </c>
      <c r="D10" s="117">
        <v>1.3</v>
      </c>
      <c r="E10" s="116">
        <v>1.3</v>
      </c>
      <c r="F10" s="117">
        <v>1.4</v>
      </c>
      <c r="G10" s="117">
        <v>1.4</v>
      </c>
      <c r="H10" s="117"/>
    </row>
    <row r="11" spans="1:8" x14ac:dyDescent="0.25">
      <c r="A11" s="102">
        <v>1150</v>
      </c>
      <c r="B11" s="116">
        <v>1.2</v>
      </c>
      <c r="C11" s="117">
        <v>1.2</v>
      </c>
      <c r="D11" s="117">
        <v>1.3</v>
      </c>
      <c r="E11" s="116">
        <v>1.4</v>
      </c>
      <c r="F11" s="117">
        <v>1.5</v>
      </c>
      <c r="G11" s="117">
        <v>1.5</v>
      </c>
      <c r="H11" s="117"/>
    </row>
    <row r="12" spans="1:8" x14ac:dyDescent="0.25">
      <c r="A12" s="102">
        <v>985</v>
      </c>
      <c r="B12" s="116">
        <v>1.2</v>
      </c>
      <c r="C12" s="117">
        <v>1.3</v>
      </c>
      <c r="D12" s="117">
        <v>1.4</v>
      </c>
      <c r="E12" s="116">
        <v>1.5</v>
      </c>
      <c r="F12" s="117">
        <v>1.5</v>
      </c>
      <c r="G12" s="117">
        <v>1.5</v>
      </c>
      <c r="H12" s="117"/>
    </row>
    <row r="13" spans="1:8" x14ac:dyDescent="0.25">
      <c r="A13" s="102">
        <v>820</v>
      </c>
      <c r="B13" s="116">
        <v>1.3</v>
      </c>
      <c r="C13" s="117">
        <v>1.3</v>
      </c>
      <c r="D13" s="117">
        <v>1.4</v>
      </c>
      <c r="E13" s="116">
        <v>1.5</v>
      </c>
      <c r="F13" s="117"/>
      <c r="G13" s="117"/>
      <c r="H13" s="117"/>
    </row>
    <row r="14" spans="1:8" x14ac:dyDescent="0.25">
      <c r="A14" s="102">
        <v>660</v>
      </c>
      <c r="B14" s="116">
        <v>1.3</v>
      </c>
      <c r="C14" s="117">
        <v>1.4</v>
      </c>
      <c r="D14" s="117">
        <v>1.5</v>
      </c>
      <c r="E14" s="117"/>
      <c r="F14" s="117"/>
      <c r="G14" s="117"/>
      <c r="H14" s="117"/>
    </row>
    <row r="15" spans="1:8" x14ac:dyDescent="0.25">
      <c r="A15" s="102">
        <v>495</v>
      </c>
      <c r="B15" s="116">
        <v>1.4</v>
      </c>
      <c r="C15" s="117">
        <v>1.5</v>
      </c>
      <c r="D15" s="117"/>
      <c r="E15" s="117"/>
      <c r="F15" s="117"/>
      <c r="G15" s="117"/>
      <c r="H15" s="117"/>
    </row>
    <row r="16" spans="1:8" x14ac:dyDescent="0.25">
      <c r="A16" s="102">
        <v>330</v>
      </c>
      <c r="B16" s="116">
        <v>1.5</v>
      </c>
      <c r="C16" s="117"/>
      <c r="D16" s="117"/>
      <c r="E16" s="117"/>
      <c r="F16" s="117"/>
      <c r="G16" s="117"/>
      <c r="H16" s="117"/>
    </row>
    <row r="17" spans="1:8" x14ac:dyDescent="0.25">
      <c r="A17" s="390" t="s">
        <v>110</v>
      </c>
      <c r="B17" s="391"/>
      <c r="C17" s="391"/>
      <c r="D17" s="391"/>
      <c r="E17" s="391"/>
      <c r="F17" s="391"/>
      <c r="G17" s="391"/>
      <c r="H17" s="392"/>
    </row>
    <row r="18" spans="1:8" x14ac:dyDescent="0.25">
      <c r="A18" s="393" t="s">
        <v>176</v>
      </c>
      <c r="B18" s="394"/>
      <c r="C18" s="394"/>
      <c r="D18" s="394"/>
      <c r="E18" s="394"/>
      <c r="F18" s="394"/>
      <c r="G18" s="394"/>
      <c r="H18" s="395"/>
    </row>
    <row r="19" spans="1:8" x14ac:dyDescent="0.25">
      <c r="A19" s="393" t="s">
        <v>111</v>
      </c>
      <c r="B19" s="394"/>
      <c r="C19" s="394"/>
      <c r="D19" s="394"/>
      <c r="E19" s="394"/>
      <c r="F19" s="394"/>
      <c r="G19" s="394"/>
      <c r="H19" s="395"/>
    </row>
    <row r="20" spans="1:8" x14ac:dyDescent="0.25">
      <c r="A20" s="393" t="s">
        <v>112</v>
      </c>
      <c r="B20" s="394"/>
      <c r="C20" s="394"/>
      <c r="D20" s="394"/>
      <c r="E20" s="394"/>
      <c r="F20" s="394"/>
      <c r="G20" s="394"/>
      <c r="H20" s="395"/>
    </row>
    <row r="21" spans="1:8" x14ac:dyDescent="0.25">
      <c r="A21" s="393" t="s">
        <v>113</v>
      </c>
      <c r="B21" s="396"/>
      <c r="C21" s="396"/>
      <c r="D21" s="396"/>
      <c r="E21" s="396"/>
      <c r="F21" s="396"/>
      <c r="G21" s="396"/>
      <c r="H21" s="397"/>
    </row>
    <row r="22" spans="1:8" x14ac:dyDescent="0.25">
      <c r="A22" s="378" t="s">
        <v>114</v>
      </c>
      <c r="B22" s="379"/>
      <c r="C22" s="379"/>
      <c r="D22" s="379"/>
      <c r="E22" s="379"/>
      <c r="F22" s="379"/>
      <c r="G22" s="379"/>
      <c r="H22" s="380"/>
    </row>
  </sheetData>
  <sheetProtection password="C718" sheet="1" objects="1" scenarios="1"/>
  <mergeCells count="9">
    <mergeCell ref="A22:H22"/>
    <mergeCell ref="A1:H1"/>
    <mergeCell ref="A2:H2"/>
    <mergeCell ref="B3:H3"/>
    <mergeCell ref="A17:H17"/>
    <mergeCell ref="A18:H18"/>
    <mergeCell ref="A19:H19"/>
    <mergeCell ref="A20:H20"/>
    <mergeCell ref="A21:H21"/>
  </mergeCells>
  <pageMargins left="0.7" right="0.7" top="0.75" bottom="0.75" header="0.3" footer="0.3"/>
  <pageSetup scale="125"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E14"/>
  <sheetViews>
    <sheetView showGridLines="0" zoomScale="75" zoomScaleNormal="75" workbookViewId="0">
      <selection activeCell="A116" sqref="A116"/>
    </sheetView>
  </sheetViews>
  <sheetFormatPr defaultRowHeight="15" x14ac:dyDescent="0.25"/>
  <cols>
    <col min="1" max="2" width="25.7109375" style="1" customWidth="1"/>
    <col min="3"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301" t="s">
        <v>162</v>
      </c>
      <c r="B2" s="398"/>
      <c r="C2" s="98"/>
      <c r="D2" s="98"/>
      <c r="E2" s="98"/>
    </row>
    <row r="3" spans="1:5" ht="24.95" customHeight="1" x14ac:dyDescent="0.25">
      <c r="A3" s="6" t="s">
        <v>2</v>
      </c>
      <c r="B3" s="6" t="s">
        <v>163</v>
      </c>
      <c r="C3" s="98"/>
      <c r="D3" s="98"/>
      <c r="E3" s="98"/>
    </row>
    <row r="4" spans="1:5" ht="24.95" customHeight="1" x14ac:dyDescent="0.25">
      <c r="A4" s="6" t="s">
        <v>3</v>
      </c>
      <c r="B4" s="6" t="s">
        <v>109</v>
      </c>
      <c r="C4" s="61"/>
      <c r="D4" s="97"/>
      <c r="E4" s="97"/>
    </row>
    <row r="5" spans="1:5" ht="24.95" customHeight="1" x14ac:dyDescent="0.25">
      <c r="A5" s="6">
        <v>30</v>
      </c>
      <c r="B5" s="6">
        <v>4</v>
      </c>
      <c r="C5" s="61"/>
      <c r="D5" s="97"/>
      <c r="E5" s="97"/>
    </row>
    <row r="6" spans="1:5" ht="24.95" customHeight="1" x14ac:dyDescent="0.25">
      <c r="A6" s="6">
        <v>35</v>
      </c>
      <c r="B6" s="6">
        <v>4.5</v>
      </c>
      <c r="C6" s="61"/>
      <c r="D6" s="97"/>
      <c r="E6" s="97"/>
    </row>
    <row r="7" spans="1:5" ht="24.95" customHeight="1" x14ac:dyDescent="0.25">
      <c r="A7" s="6">
        <v>40</v>
      </c>
      <c r="B7" s="6">
        <v>5</v>
      </c>
      <c r="C7" s="61"/>
      <c r="D7" s="97"/>
      <c r="E7" s="97"/>
    </row>
    <row r="8" spans="1:5" ht="24.95" customHeight="1" x14ac:dyDescent="0.25">
      <c r="A8" s="6">
        <v>45</v>
      </c>
      <c r="B8" s="6">
        <v>6</v>
      </c>
      <c r="C8" s="61"/>
      <c r="D8" s="97"/>
      <c r="E8" s="97"/>
    </row>
    <row r="9" spans="1:5" ht="24.95" customHeight="1" x14ac:dyDescent="0.25">
      <c r="A9" s="6">
        <v>50</v>
      </c>
      <c r="B9" s="6">
        <v>6.5</v>
      </c>
      <c r="C9" s="61"/>
      <c r="D9" s="97"/>
      <c r="E9" s="97"/>
    </row>
    <row r="10" spans="1:5" ht="24.95" customHeight="1" x14ac:dyDescent="0.25">
      <c r="A10" s="6">
        <v>55</v>
      </c>
      <c r="B10" s="6">
        <v>7</v>
      </c>
      <c r="C10" s="61"/>
      <c r="D10" s="97"/>
      <c r="E10" s="97"/>
    </row>
    <row r="11" spans="1:5" ht="24.95" customHeight="1" x14ac:dyDescent="0.25">
      <c r="A11" s="6">
        <v>60</v>
      </c>
      <c r="B11" s="6">
        <v>8</v>
      </c>
      <c r="C11" s="61"/>
      <c r="D11" s="97"/>
      <c r="E11" s="97"/>
    </row>
    <row r="12" spans="1:5" ht="24.95" customHeight="1" x14ac:dyDescent="0.25">
      <c r="A12" s="6">
        <v>65</v>
      </c>
      <c r="B12" s="6">
        <v>8.5</v>
      </c>
      <c r="C12" s="61"/>
      <c r="D12" s="97"/>
      <c r="E12" s="97"/>
    </row>
    <row r="13" spans="1:5" ht="24.95" customHeight="1" x14ac:dyDescent="0.25">
      <c r="A13" s="6">
        <v>70</v>
      </c>
      <c r="B13" s="6">
        <v>9</v>
      </c>
      <c r="C13" s="61"/>
      <c r="D13" s="97"/>
      <c r="E13" s="97"/>
    </row>
    <row r="14" spans="1:5" ht="24.95" customHeight="1" x14ac:dyDescent="0.25">
      <c r="A14" s="6">
        <v>80</v>
      </c>
      <c r="B14" s="6">
        <v>12</v>
      </c>
      <c r="C14" s="61"/>
      <c r="D14" s="97"/>
      <c r="E14" s="97"/>
    </row>
  </sheetData>
  <sheetProtection password="C718" sheet="1" objects="1" scenarios="1" selectLockedCells="1"/>
  <mergeCells count="1">
    <mergeCell ref="A2:B2"/>
  </mergeCells>
  <pageMargins left="0.5" right="0" top="0.75" bottom="0.25" header="0.3" footer="0.3"/>
  <pageSetup scale="125"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E16"/>
  <sheetViews>
    <sheetView showGridLines="0" zoomScale="75" zoomScaleNormal="75" workbookViewId="0">
      <selection activeCell="A116" sqref="A116"/>
    </sheetView>
  </sheetViews>
  <sheetFormatPr defaultRowHeight="15" x14ac:dyDescent="0.25"/>
  <cols>
    <col min="1" max="1" width="18.28515625" style="1" customWidth="1"/>
    <col min="2" max="2" width="21.140625" style="1" customWidth="1"/>
    <col min="3"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301" t="s">
        <v>164</v>
      </c>
      <c r="B2" s="399"/>
      <c r="C2" s="399"/>
      <c r="D2" s="398"/>
      <c r="E2" s="98"/>
    </row>
    <row r="3" spans="1:5" ht="24.95" customHeight="1" x14ac:dyDescent="0.25">
      <c r="A3" s="400" t="s">
        <v>2</v>
      </c>
      <c r="B3" s="403" t="s">
        <v>166</v>
      </c>
      <c r="C3" s="406" t="s">
        <v>167</v>
      </c>
      <c r="D3" s="407"/>
      <c r="E3" s="98"/>
    </row>
    <row r="4" spans="1:5" ht="24.95" customHeight="1" x14ac:dyDescent="0.25">
      <c r="A4" s="401"/>
      <c r="B4" s="404"/>
      <c r="C4" s="408"/>
      <c r="D4" s="409"/>
      <c r="E4" s="98"/>
    </row>
    <row r="5" spans="1:5" ht="24.95" customHeight="1" x14ac:dyDescent="0.25">
      <c r="A5" s="402"/>
      <c r="B5" s="405"/>
      <c r="C5" s="5" t="s">
        <v>132</v>
      </c>
      <c r="D5" s="5" t="s">
        <v>165</v>
      </c>
      <c r="E5" s="98"/>
    </row>
    <row r="6" spans="1:5" ht="24.95" customHeight="1" x14ac:dyDescent="0.25">
      <c r="A6" s="6" t="s">
        <v>3</v>
      </c>
      <c r="B6" s="6" t="s">
        <v>109</v>
      </c>
      <c r="C6" s="6" t="s">
        <v>109</v>
      </c>
      <c r="D6" s="6" t="s">
        <v>109</v>
      </c>
      <c r="E6" s="97"/>
    </row>
    <row r="7" spans="1:5" ht="24.95" customHeight="1" x14ac:dyDescent="0.25">
      <c r="A7" s="6">
        <v>30</v>
      </c>
      <c r="B7" s="6">
        <v>13</v>
      </c>
      <c r="C7" s="6">
        <v>8</v>
      </c>
      <c r="D7" s="6">
        <v>7</v>
      </c>
      <c r="E7" s="97"/>
    </row>
    <row r="8" spans="1:5" ht="24.95" customHeight="1" x14ac:dyDescent="0.25">
      <c r="A8" s="6">
        <v>35</v>
      </c>
      <c r="B8" s="6">
        <v>14.5</v>
      </c>
      <c r="C8" s="6">
        <v>9</v>
      </c>
      <c r="D8" s="6">
        <v>7.5</v>
      </c>
      <c r="E8" s="97"/>
    </row>
    <row r="9" spans="1:5" ht="24.95" customHeight="1" x14ac:dyDescent="0.25">
      <c r="A9" s="6">
        <v>40</v>
      </c>
      <c r="B9" s="6">
        <v>16</v>
      </c>
      <c r="C9" s="6">
        <v>10</v>
      </c>
      <c r="D9" s="6">
        <v>8</v>
      </c>
      <c r="E9" s="97"/>
    </row>
    <row r="10" spans="1:5" ht="24.95" customHeight="1" x14ac:dyDescent="0.25">
      <c r="A10" s="6">
        <v>45</v>
      </c>
      <c r="B10" s="6">
        <v>18</v>
      </c>
      <c r="C10" s="6">
        <v>12</v>
      </c>
      <c r="D10" s="6">
        <v>10</v>
      </c>
      <c r="E10" s="97"/>
    </row>
    <row r="11" spans="1:5" ht="24.95" customHeight="1" x14ac:dyDescent="0.25">
      <c r="A11" s="6">
        <v>50</v>
      </c>
      <c r="B11" s="6">
        <v>21</v>
      </c>
      <c r="C11" s="6">
        <v>14</v>
      </c>
      <c r="D11" s="6">
        <v>11</v>
      </c>
      <c r="E11" s="97"/>
    </row>
    <row r="12" spans="1:5" ht="24.95" customHeight="1" x14ac:dyDescent="0.25">
      <c r="A12" s="6">
        <v>55</v>
      </c>
      <c r="B12" s="6">
        <v>24</v>
      </c>
      <c r="C12" s="6">
        <v>16</v>
      </c>
      <c r="D12" s="6">
        <v>12</v>
      </c>
      <c r="E12" s="97"/>
    </row>
    <row r="13" spans="1:5" ht="24.95" customHeight="1" x14ac:dyDescent="0.25">
      <c r="A13" s="6">
        <v>60</v>
      </c>
      <c r="B13" s="6">
        <v>26</v>
      </c>
      <c r="C13" s="6">
        <v>18</v>
      </c>
      <c r="D13" s="6">
        <v>14</v>
      </c>
      <c r="E13" s="97"/>
    </row>
    <row r="14" spans="1:5" ht="24.95" customHeight="1" x14ac:dyDescent="0.25">
      <c r="A14" s="6">
        <v>65</v>
      </c>
      <c r="B14" s="6">
        <v>28.5</v>
      </c>
      <c r="C14" s="6">
        <v>19</v>
      </c>
      <c r="D14" s="6">
        <v>14.5</v>
      </c>
      <c r="E14" s="97"/>
    </row>
    <row r="15" spans="1:5" ht="24.95" customHeight="1" x14ac:dyDescent="0.25">
      <c r="A15" s="6">
        <v>70</v>
      </c>
      <c r="B15" s="6">
        <v>30</v>
      </c>
      <c r="C15" s="6">
        <v>20</v>
      </c>
      <c r="D15" s="6">
        <v>15</v>
      </c>
      <c r="E15" s="97"/>
    </row>
    <row r="16" spans="1:5" ht="24.95" customHeight="1" x14ac:dyDescent="0.25">
      <c r="A16" s="6">
        <v>80</v>
      </c>
      <c r="B16" s="6">
        <v>30</v>
      </c>
      <c r="C16" s="6">
        <v>20</v>
      </c>
      <c r="D16" s="6">
        <v>15</v>
      </c>
      <c r="E16" s="97"/>
    </row>
  </sheetData>
  <sheetProtection password="C718" sheet="1" objects="1" scenarios="1" selectLockedCells="1"/>
  <mergeCells count="4">
    <mergeCell ref="A2:D2"/>
    <mergeCell ref="A3:A5"/>
    <mergeCell ref="B3:B5"/>
    <mergeCell ref="C3:D4"/>
  </mergeCells>
  <pageMargins left="0.5" right="0" top="0.75" bottom="0.25" header="0.3" footer="0.3"/>
  <pageSetup scale="125"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2:E14"/>
  <sheetViews>
    <sheetView showGridLines="0" zoomScale="75" zoomScaleNormal="75" workbookViewId="0">
      <selection activeCell="A116" sqref="A116"/>
    </sheetView>
  </sheetViews>
  <sheetFormatPr defaultRowHeight="15" x14ac:dyDescent="0.25"/>
  <cols>
    <col min="1"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301" t="s">
        <v>4</v>
      </c>
      <c r="B2" s="299"/>
      <c r="C2" s="299"/>
      <c r="D2" s="299"/>
      <c r="E2" s="410"/>
    </row>
    <row r="3" spans="1:5" ht="24.95" customHeight="1" x14ac:dyDescent="0.25">
      <c r="A3" s="6" t="s">
        <v>2</v>
      </c>
      <c r="B3" s="301" t="s">
        <v>64</v>
      </c>
      <c r="C3" s="299"/>
      <c r="D3" s="299"/>
      <c r="E3" s="410"/>
    </row>
    <row r="4" spans="1:5" ht="24.95" customHeight="1" x14ac:dyDescent="0.25">
      <c r="A4" s="6" t="s">
        <v>3</v>
      </c>
      <c r="B4" s="6" t="s">
        <v>6</v>
      </c>
      <c r="C4" s="6" t="s">
        <v>5</v>
      </c>
      <c r="D4" s="6" t="s">
        <v>0</v>
      </c>
      <c r="E4" s="6" t="s">
        <v>7</v>
      </c>
    </row>
    <row r="5" spans="1:5" ht="24.95" customHeight="1" x14ac:dyDescent="0.25">
      <c r="A5" s="6">
        <v>30</v>
      </c>
      <c r="B5" s="6">
        <v>70</v>
      </c>
      <c r="C5" s="6">
        <v>80</v>
      </c>
      <c r="D5" s="6">
        <v>90</v>
      </c>
      <c r="E5" s="6">
        <v>110</v>
      </c>
    </row>
    <row r="6" spans="1:5" ht="24.95" customHeight="1" x14ac:dyDescent="0.25">
      <c r="A6" s="6">
        <v>35</v>
      </c>
      <c r="B6" s="6">
        <v>85</v>
      </c>
      <c r="C6" s="6">
        <v>95</v>
      </c>
      <c r="D6" s="6">
        <v>110</v>
      </c>
      <c r="E6" s="6">
        <v>135</v>
      </c>
    </row>
    <row r="7" spans="1:5" ht="24.95" customHeight="1" x14ac:dyDescent="0.25">
      <c r="A7" s="6">
        <v>40</v>
      </c>
      <c r="B7" s="6">
        <v>100</v>
      </c>
      <c r="C7" s="6">
        <v>110</v>
      </c>
      <c r="D7" s="6">
        <v>130</v>
      </c>
      <c r="E7" s="6">
        <v>160</v>
      </c>
    </row>
    <row r="8" spans="1:5" ht="24.95" customHeight="1" x14ac:dyDescent="0.25">
      <c r="A8" s="6">
        <v>45</v>
      </c>
      <c r="B8" s="6">
        <v>125</v>
      </c>
      <c r="C8" s="6">
        <v>135</v>
      </c>
      <c r="D8" s="6">
        <v>160</v>
      </c>
      <c r="E8" s="6">
        <v>195</v>
      </c>
    </row>
    <row r="9" spans="1:5" ht="24.95" customHeight="1" x14ac:dyDescent="0.25">
      <c r="A9" s="6">
        <v>50</v>
      </c>
      <c r="B9" s="6">
        <v>150</v>
      </c>
      <c r="C9" s="6">
        <v>160</v>
      </c>
      <c r="D9" s="6">
        <v>190</v>
      </c>
      <c r="E9" s="6">
        <v>230</v>
      </c>
    </row>
    <row r="10" spans="1:5" ht="24.95" customHeight="1" x14ac:dyDescent="0.25">
      <c r="A10" s="6">
        <v>55</v>
      </c>
      <c r="B10" s="6">
        <v>175</v>
      </c>
      <c r="C10" s="6">
        <v>185</v>
      </c>
      <c r="D10" s="6">
        <v>220</v>
      </c>
      <c r="E10" s="6">
        <v>265</v>
      </c>
    </row>
    <row r="11" spans="1:5" ht="24.95" customHeight="1" x14ac:dyDescent="0.25">
      <c r="A11" s="6">
        <v>60</v>
      </c>
      <c r="B11" s="6">
        <v>200</v>
      </c>
      <c r="C11" s="6">
        <v>210</v>
      </c>
      <c r="D11" s="6">
        <v>250</v>
      </c>
      <c r="E11" s="6">
        <v>300</v>
      </c>
    </row>
    <row r="12" spans="1:5" ht="24.95" customHeight="1" x14ac:dyDescent="0.25">
      <c r="A12" s="6">
        <v>65</v>
      </c>
      <c r="B12" s="6">
        <v>225</v>
      </c>
      <c r="C12" s="6">
        <v>250</v>
      </c>
      <c r="D12" s="6">
        <v>290</v>
      </c>
      <c r="E12" s="6">
        <v>330</v>
      </c>
    </row>
    <row r="13" spans="1:5" ht="24.95" customHeight="1" x14ac:dyDescent="0.25">
      <c r="A13" s="6">
        <v>70</v>
      </c>
      <c r="B13" s="6">
        <v>250</v>
      </c>
      <c r="C13" s="6">
        <v>290</v>
      </c>
      <c r="D13" s="6">
        <v>330</v>
      </c>
      <c r="E13" s="6">
        <v>360</v>
      </c>
    </row>
    <row r="14" spans="1:5" ht="24.95" customHeight="1" x14ac:dyDescent="0.25">
      <c r="A14" s="6">
        <v>80</v>
      </c>
      <c r="B14" s="6">
        <v>330</v>
      </c>
      <c r="C14" s="6">
        <v>380</v>
      </c>
      <c r="D14" s="6">
        <v>430</v>
      </c>
      <c r="E14" s="6">
        <v>470</v>
      </c>
    </row>
  </sheetData>
  <sheetProtection password="C718" sheet="1" objects="1" scenarios="1" selectLockedCells="1"/>
  <mergeCells count="2">
    <mergeCell ref="A2:E2"/>
    <mergeCell ref="B3:E3"/>
  </mergeCells>
  <pageMargins left="0.5" right="0" top="0.75" bottom="0.25" header="0.3" footer="0.3"/>
  <pageSetup scale="125"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opLeftCell="A7" workbookViewId="0">
      <selection activeCell="A116" sqref="A116"/>
    </sheetView>
  </sheetViews>
  <sheetFormatPr defaultRowHeight="15" x14ac:dyDescent="0.25"/>
  <sheetData/>
  <sheetProtection password="C718"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MGS GUARDRAIL LENGTH OF NEED</vt:lpstr>
      <vt:lpstr>AASHTO Table 3.1</vt:lpstr>
      <vt:lpstr>AASHTO Table 3.2</vt:lpstr>
      <vt:lpstr>AASHTO Table 5-7</vt:lpstr>
      <vt:lpstr>AASHTO Table 5-9</vt:lpstr>
      <vt:lpstr>AASHTO Table 5-10 (b)</vt:lpstr>
      <vt:lpstr>MASH CRASHWORTHY END TERMINALS</vt:lpstr>
      <vt:lpstr>'MGS GUARDRAIL LENGTH OF NEED'!_L2</vt:lpstr>
      <vt:lpstr>'MGS GUARDRAIL LENGTH OF NEED'!_Rail</vt:lpstr>
      <vt:lpstr>Adjacent_Flared_Rigid</vt:lpstr>
      <vt:lpstr>Adjacent_Flared_Semi_Rigid</vt:lpstr>
      <vt:lpstr>Adjacent_Parallel</vt:lpstr>
      <vt:lpstr>'MGS GUARDRAIL LENGTH OF NEED'!ADT</vt:lpstr>
      <vt:lpstr>'MGS GUARDRAIL LENGTH OF NEED'!Barrier</vt:lpstr>
      <vt:lpstr>'MGS GUARDRAIL LENGTH OF NEED'!clear_zone</vt:lpstr>
      <vt:lpstr>'MGS GUARDRAIL LENGTH OF NEED'!direction</vt:lpstr>
      <vt:lpstr>'MGS GUARDRAIL LENGTH OF NEED'!La</vt:lpstr>
      <vt:lpstr>La</vt:lpstr>
      <vt:lpstr>Opposing_Flared_Rigid</vt:lpstr>
      <vt:lpstr>Opposing_Flared_Semi_Rigid</vt:lpstr>
      <vt:lpstr>Opposing_Parallel</vt:lpstr>
      <vt:lpstr>'MGS GUARDRAIL LENGTH OF NEED'!Print_Area</vt:lpstr>
      <vt:lpstr>RADIUS</vt:lpstr>
      <vt:lpstr>'MGS GUARDRAIL LENGTH OF NEED'!slope</vt:lpstr>
      <vt:lpstr>'MGS GUARDRAIL LENGTH OF NEED'!SPEED</vt:lpstr>
      <vt:lpstr>'MGS GUARDRAIL LENGTH OF NEED'!YESNO</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Keith Smith</cp:lastModifiedBy>
  <cp:lastPrinted>2018-07-02T17:45:11Z</cp:lastPrinted>
  <dcterms:created xsi:type="dcterms:W3CDTF">2016-01-15T16:23:01Z</dcterms:created>
  <dcterms:modified xsi:type="dcterms:W3CDTF">2018-10-19T18:37:23Z</dcterms:modified>
</cp:coreProperties>
</file>